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11595" tabRatio="845"/>
  </bookViews>
  <sheets>
    <sheet name="Rekapitulace stavby" sheetId="8" r:id="rId1"/>
    <sheet name="kaple - SO 01 Kaple - uzn." sheetId="2" r:id="rId2"/>
    <sheet name="kaple - SO 01 Kaple - neuz." sheetId="6" r:id="rId3"/>
    <sheet name="marnice - SO 02 Márnice - uzn." sheetId="3" r:id="rId4"/>
    <sheet name="marnice - SO 02 Márnice - neuz." sheetId="7" r:id="rId5"/>
    <sheet name="sklad - SO 03 Sklad" sheetId="9" r:id="rId6"/>
    <sheet name="kolumbarium - SO 04 Kolum..." sheetId="10" r:id="rId7"/>
    <sheet name="kolumbarium2 - SO 05 Kolu..." sheetId="11" r:id="rId8"/>
  </sheets>
  <externalReferences>
    <externalReference r:id="rId9"/>
  </externalReferences>
  <definedNames>
    <definedName name="_xlnm.Print_Titles" localSheetId="1">'kaple - SO 01 Kaple - uzn.'!$119:$119</definedName>
    <definedName name="_xlnm.Print_Titles" localSheetId="3">'marnice - SO 02 Márnice - uzn.'!$120:$120</definedName>
    <definedName name="_xlnm.Print_Area" localSheetId="1">'kaple - SO 01 Kaple - uzn.'!$C$4:$Q$70,'kaple - SO 01 Kaple - uzn.'!$C$76:$Q$103,'kaple - SO 01 Kaple - uzn.'!$C$109:$Q$169</definedName>
    <definedName name="_xlnm.Print_Area" localSheetId="3">'marnice - SO 02 Márnice - uzn.'!$C$4:$Q$70,'marnice - SO 02 Márnice - uzn.'!$C$76:$Q$104,'marnice - SO 02 Márnice - uzn.'!$C$110:$Q$175</definedName>
    <definedName name="Z_A8335209_B8DA_43A4_A1B0_F38C88322DE3_.wvu.Cols" localSheetId="1" hidden="1">'kaple - SO 01 Kaple - uzn.'!$T:$AB,'kaple - SO 01 Kaple - uzn.'!$AR:$BL</definedName>
    <definedName name="Z_A8335209_B8DA_43A4_A1B0_F38C88322DE3_.wvu.Cols" localSheetId="3" hidden="1">'marnice - SO 02 Márnice - uzn.'!$T:$AB,'marnice - SO 02 Márnice - uzn.'!$AR:$BL</definedName>
    <definedName name="Z_A8335209_B8DA_43A4_A1B0_F38C88322DE3_.wvu.PrintArea" localSheetId="1" hidden="1">'kaple - SO 01 Kaple - uzn.'!$C$4:$Q$70,'kaple - SO 01 Kaple - uzn.'!$C$76:$Q$103,'kaple - SO 01 Kaple - uzn.'!$C$109:$Q$169</definedName>
    <definedName name="Z_A8335209_B8DA_43A4_A1B0_F38C88322DE3_.wvu.PrintArea" localSheetId="3" hidden="1">'marnice - SO 02 Márnice - uzn.'!$C$4:$Q$70,'marnice - SO 02 Márnice - uzn.'!$C$76:$Q$104,'marnice - SO 02 Márnice - uzn.'!$C$110:$Q$175</definedName>
    <definedName name="Z_A8335209_B8DA_43A4_A1B0_F38C88322DE3_.wvu.PrintTitles" localSheetId="1" hidden="1">'kaple - SO 01 Kaple - uzn.'!$119:$119</definedName>
    <definedName name="Z_A8335209_B8DA_43A4_A1B0_F38C88322DE3_.wvu.PrintTitles" localSheetId="3" hidden="1">'marnice - SO 02 Márnice - uzn.'!$120:$120</definedName>
    <definedName name="Z_A8335209_B8DA_43A4_A1B0_F38C88322DE3_.wvu.Rows" localSheetId="1" hidden="1">'kaple - SO 01 Kaple - uzn.'!$34:$36</definedName>
    <definedName name="Z_A8335209_B8DA_43A4_A1B0_F38C88322DE3_.wvu.Rows" localSheetId="3" hidden="1">'marnice - SO 02 Márnice - uzn.'!$34:$36</definedName>
  </definedNames>
  <calcPr calcId="124519" fullCalcOnLoad="1"/>
  <customWorkbookViews>
    <customWorkbookView name="Hlízov – osobní zobrazení" guid="{A8335209-B8DA-43A4-A1B0-F38C88322DE3}" mergeInterval="0" personalView="1" maximized="1" xWindow="-8" yWindow="-8" windowWidth="1936" windowHeight="1056" activeSheetId="1"/>
  </customWorkbookViews>
</workbook>
</file>

<file path=xl/calcChain.xml><?xml version="1.0" encoding="utf-8"?>
<calcChain xmlns="http://schemas.openxmlformats.org/spreadsheetml/2006/main">
  <c r="AN89" i="8"/>
  <c r="N169" i="2"/>
  <c r="N175" i="3"/>
  <c r="N181" i="9"/>
  <c r="N184" i="10"/>
  <c r="N181" i="11"/>
  <c r="F6"/>
  <c r="F6" i="10"/>
  <c r="F113"/>
  <c r="F6" i="9"/>
  <c r="F113"/>
  <c r="F6" i="7"/>
  <c r="F6" i="6"/>
  <c r="F102" s="1"/>
  <c r="F6" i="3"/>
  <c r="F112" s="1"/>
  <c r="F6" i="2"/>
  <c r="F111"/>
  <c r="M28" i="11"/>
  <c r="BK181"/>
  <c r="BK180" s="1"/>
  <c r="BI181"/>
  <c r="BH181"/>
  <c r="BG181"/>
  <c r="BF181"/>
  <c r="AA181"/>
  <c r="Y181"/>
  <c r="Y180" s="1"/>
  <c r="Y179" s="1"/>
  <c r="Y122" s="1"/>
  <c r="W181"/>
  <c r="BE181"/>
  <c r="AA180"/>
  <c r="AA179" s="1"/>
  <c r="AA122" s="1"/>
  <c r="W180"/>
  <c r="W179" s="1"/>
  <c r="W122" s="1"/>
  <c r="BK178"/>
  <c r="BI178"/>
  <c r="BH178"/>
  <c r="BG178"/>
  <c r="BF178"/>
  <c r="AA178"/>
  <c r="Y178"/>
  <c r="W178"/>
  <c r="N178"/>
  <c r="BE178"/>
  <c r="BK177"/>
  <c r="BI177"/>
  <c r="BH177"/>
  <c r="BG177"/>
  <c r="BF177"/>
  <c r="AA177"/>
  <c r="Y177"/>
  <c r="Y176"/>
  <c r="W177"/>
  <c r="N177"/>
  <c r="BE177" s="1"/>
  <c r="BK176"/>
  <c r="N176" s="1"/>
  <c r="N99" s="1"/>
  <c r="AA176"/>
  <c r="W176"/>
  <c r="BK175"/>
  <c r="BI175"/>
  <c r="BH175"/>
  <c r="BG175"/>
  <c r="BF175"/>
  <c r="AA175"/>
  <c r="Y175"/>
  <c r="W175"/>
  <c r="N175"/>
  <c r="BE175"/>
  <c r="BK174"/>
  <c r="BI174"/>
  <c r="BH174"/>
  <c r="BG174"/>
  <c r="BF174"/>
  <c r="AA174"/>
  <c r="Y174"/>
  <c r="W174"/>
  <c r="N174"/>
  <c r="BE174"/>
  <c r="BK173"/>
  <c r="BI173"/>
  <c r="BH173"/>
  <c r="BG173"/>
  <c r="BF173"/>
  <c r="AA173"/>
  <c r="Y173"/>
  <c r="W173"/>
  <c r="N173"/>
  <c r="BE173"/>
  <c r="BK172"/>
  <c r="BI172"/>
  <c r="BH172"/>
  <c r="BG172"/>
  <c r="BF172"/>
  <c r="AA172"/>
  <c r="Y172"/>
  <c r="W172"/>
  <c r="N172"/>
  <c r="BE172"/>
  <c r="BK171"/>
  <c r="BI171"/>
  <c r="BH171"/>
  <c r="BG171"/>
  <c r="BF171"/>
  <c r="AA171"/>
  <c r="Y171"/>
  <c r="W171"/>
  <c r="N171"/>
  <c r="BE171"/>
  <c r="BK170"/>
  <c r="BI170"/>
  <c r="BH170"/>
  <c r="BG170"/>
  <c r="BF170"/>
  <c r="AA170"/>
  <c r="Y170"/>
  <c r="W170"/>
  <c r="N170"/>
  <c r="BE170"/>
  <c r="BK169"/>
  <c r="BI169"/>
  <c r="BH169"/>
  <c r="BG169"/>
  <c r="BF169"/>
  <c r="AA169"/>
  <c r="Y169"/>
  <c r="W169"/>
  <c r="N169"/>
  <c r="BE169"/>
  <c r="BK168"/>
  <c r="BI168"/>
  <c r="BH168"/>
  <c r="BG168"/>
  <c r="BF168"/>
  <c r="AA168"/>
  <c r="Y168"/>
  <c r="W168"/>
  <c r="N168"/>
  <c r="BE168"/>
  <c r="BK167"/>
  <c r="BI167"/>
  <c r="BH167"/>
  <c r="BG167"/>
  <c r="BF167"/>
  <c r="AA167"/>
  <c r="Y167"/>
  <c r="W167"/>
  <c r="N167"/>
  <c r="BE167"/>
  <c r="BK166"/>
  <c r="BI166"/>
  <c r="BH166"/>
  <c r="BG166"/>
  <c r="BF166"/>
  <c r="AA166"/>
  <c r="AA165"/>
  <c r="Y166"/>
  <c r="W166"/>
  <c r="W165"/>
  <c r="N166"/>
  <c r="BE166"/>
  <c r="BK165"/>
  <c r="Y165"/>
  <c r="N165"/>
  <c r="N98" s="1"/>
  <c r="BK164"/>
  <c r="BI164"/>
  <c r="BH164"/>
  <c r="BG164"/>
  <c r="BF164"/>
  <c r="AA164"/>
  <c r="Y164"/>
  <c r="W164"/>
  <c r="N164"/>
  <c r="BE164"/>
  <c r="BK163"/>
  <c r="BI163"/>
  <c r="BH163"/>
  <c r="BG163"/>
  <c r="BF163"/>
  <c r="AA163"/>
  <c r="Y163"/>
  <c r="Y162"/>
  <c r="W163"/>
  <c r="N163"/>
  <c r="BE163" s="1"/>
  <c r="BK162"/>
  <c r="N162" s="1"/>
  <c r="N97" s="1"/>
  <c r="AA162"/>
  <c r="W162"/>
  <c r="BK161"/>
  <c r="BI161"/>
  <c r="BH161"/>
  <c r="BG161"/>
  <c r="BF161"/>
  <c r="AA161"/>
  <c r="Y161"/>
  <c r="W161"/>
  <c r="N161"/>
  <c r="BE161"/>
  <c r="BK160"/>
  <c r="BI160"/>
  <c r="BH160"/>
  <c r="BG160"/>
  <c r="BF160"/>
  <c r="AA160"/>
  <c r="Y160"/>
  <c r="W160"/>
  <c r="N160"/>
  <c r="BE160"/>
  <c r="BK159"/>
  <c r="BI159"/>
  <c r="BH159"/>
  <c r="BG159"/>
  <c r="BF159"/>
  <c r="AA159"/>
  <c r="Y159"/>
  <c r="W159"/>
  <c r="N159"/>
  <c r="BE159"/>
  <c r="BK158"/>
  <c r="BI158"/>
  <c r="BH158"/>
  <c r="BG158"/>
  <c r="BF158"/>
  <c r="AA158"/>
  <c r="AA157"/>
  <c r="Y158"/>
  <c r="W158"/>
  <c r="W157"/>
  <c r="N158"/>
  <c r="BE158"/>
  <c r="BK157"/>
  <c r="Y157"/>
  <c r="Y156"/>
  <c r="N157"/>
  <c r="N96" s="1"/>
  <c r="BK155"/>
  <c r="BI155"/>
  <c r="BH155"/>
  <c r="BG155"/>
  <c r="BF155"/>
  <c r="AA155"/>
  <c r="AA154"/>
  <c r="Y155"/>
  <c r="W155"/>
  <c r="W154"/>
  <c r="N155"/>
  <c r="BE155"/>
  <c r="BK154"/>
  <c r="Y154"/>
  <c r="N154"/>
  <c r="N94"/>
  <c r="BK153"/>
  <c r="BI153"/>
  <c r="BH153"/>
  <c r="BG153"/>
  <c r="BF153"/>
  <c r="AA153"/>
  <c r="Y153"/>
  <c r="W153"/>
  <c r="N153"/>
  <c r="BE153" s="1"/>
  <c r="BK152"/>
  <c r="BI152"/>
  <c r="BH152"/>
  <c r="BG152"/>
  <c r="BF152"/>
  <c r="AA152"/>
  <c r="Y152"/>
  <c r="W152"/>
  <c r="N152"/>
  <c r="BE152"/>
  <c r="BK151"/>
  <c r="BI151"/>
  <c r="BH151"/>
  <c r="BG151"/>
  <c r="BF151"/>
  <c r="AA151"/>
  <c r="Y151"/>
  <c r="W151"/>
  <c r="N151"/>
  <c r="BE151"/>
  <c r="BK150"/>
  <c r="BI150"/>
  <c r="BH150"/>
  <c r="BG150"/>
  <c r="BF150"/>
  <c r="AA150"/>
  <c r="Y150"/>
  <c r="Y149"/>
  <c r="W150"/>
  <c r="N150"/>
  <c r="BE150" s="1"/>
  <c r="BK149"/>
  <c r="N149" s="1"/>
  <c r="N93" s="1"/>
  <c r="AA149"/>
  <c r="W149"/>
  <c r="BK148"/>
  <c r="BI148"/>
  <c r="BH148"/>
  <c r="BG148"/>
  <c r="BF148"/>
  <c r="AA148"/>
  <c r="Y148"/>
  <c r="W148"/>
  <c r="N148"/>
  <c r="BE148"/>
  <c r="BK147"/>
  <c r="BI147"/>
  <c r="BH147"/>
  <c r="BG147"/>
  <c r="BF147"/>
  <c r="AA147"/>
  <c r="Y147"/>
  <c r="W147"/>
  <c r="N147"/>
  <c r="BE147"/>
  <c r="BK146"/>
  <c r="BK139" s="1"/>
  <c r="N139" s="1"/>
  <c r="N92" s="1"/>
  <c r="BI146"/>
  <c r="BH146"/>
  <c r="BG146"/>
  <c r="BF146"/>
  <c r="AA146"/>
  <c r="Y146"/>
  <c r="W146"/>
  <c r="N146"/>
  <c r="BE146" s="1"/>
  <c r="BK145"/>
  <c r="BI145"/>
  <c r="BH145"/>
  <c r="BG145"/>
  <c r="BF145"/>
  <c r="AA145"/>
  <c r="Y145"/>
  <c r="W145"/>
  <c r="N145"/>
  <c r="BE145" s="1"/>
  <c r="BK144"/>
  <c r="BI144"/>
  <c r="BH144"/>
  <c r="BG144"/>
  <c r="BF144"/>
  <c r="AA144"/>
  <c r="Y144"/>
  <c r="W144"/>
  <c r="N144"/>
  <c r="BE144"/>
  <c r="BK143"/>
  <c r="BI143"/>
  <c r="BH143"/>
  <c r="BG143"/>
  <c r="BF143"/>
  <c r="AA143"/>
  <c r="Y143"/>
  <c r="W143"/>
  <c r="N143"/>
  <c r="BE143"/>
  <c r="BK142"/>
  <c r="BI142"/>
  <c r="BH142"/>
  <c r="BG142"/>
  <c r="BF142"/>
  <c r="AA142"/>
  <c r="Y142"/>
  <c r="W142"/>
  <c r="N142"/>
  <c r="BE142"/>
  <c r="BK141"/>
  <c r="BI141"/>
  <c r="BH141"/>
  <c r="BG141"/>
  <c r="BF141"/>
  <c r="AA141"/>
  <c r="Y141"/>
  <c r="W141"/>
  <c r="N141"/>
  <c r="BE141"/>
  <c r="BK140"/>
  <c r="BI140"/>
  <c r="BH140"/>
  <c r="BG140"/>
  <c r="BF140"/>
  <c r="AA140"/>
  <c r="AA139"/>
  <c r="Y140"/>
  <c r="W140"/>
  <c r="W139"/>
  <c r="N140"/>
  <c r="BE140"/>
  <c r="Y139"/>
  <c r="BK138"/>
  <c r="BI138"/>
  <c r="BH138"/>
  <c r="BG138"/>
  <c r="BF138"/>
  <c r="AA138"/>
  <c r="Y138"/>
  <c r="W138"/>
  <c r="N138"/>
  <c r="BE138"/>
  <c r="BK137"/>
  <c r="BI137"/>
  <c r="BH137"/>
  <c r="BG137"/>
  <c r="BF137"/>
  <c r="AA137"/>
  <c r="Y137"/>
  <c r="W137"/>
  <c r="N137"/>
  <c r="BE137"/>
  <c r="BK136"/>
  <c r="BI136"/>
  <c r="BH136"/>
  <c r="BG136"/>
  <c r="BF136"/>
  <c r="AA136"/>
  <c r="Y136"/>
  <c r="W136"/>
  <c r="N136"/>
  <c r="BE136"/>
  <c r="BK135"/>
  <c r="BI135"/>
  <c r="BH135"/>
  <c r="BG135"/>
  <c r="BF135"/>
  <c r="AA135"/>
  <c r="Y135"/>
  <c r="W135"/>
  <c r="N135"/>
  <c r="BE135"/>
  <c r="BK134"/>
  <c r="BI134"/>
  <c r="BH134"/>
  <c r="BG134"/>
  <c r="BF134"/>
  <c r="AA134"/>
  <c r="Y134"/>
  <c r="W134"/>
  <c r="N134"/>
  <c r="BE134"/>
  <c r="BK133"/>
  <c r="BI133"/>
  <c r="BH133"/>
  <c r="BG133"/>
  <c r="BF133"/>
  <c r="AA133"/>
  <c r="Y133"/>
  <c r="W133"/>
  <c r="N133"/>
  <c r="BE133"/>
  <c r="BK132"/>
  <c r="BI132"/>
  <c r="BH132"/>
  <c r="BG132"/>
  <c r="BF132"/>
  <c r="AA132"/>
  <c r="Y132"/>
  <c r="W132"/>
  <c r="N132"/>
  <c r="BE132" s="1"/>
  <c r="BK131"/>
  <c r="BI131"/>
  <c r="BH131"/>
  <c r="BG131"/>
  <c r="BF131"/>
  <c r="AA131"/>
  <c r="Y131"/>
  <c r="W131"/>
  <c r="N131"/>
  <c r="BE131"/>
  <c r="BK130"/>
  <c r="BI130"/>
  <c r="BH130"/>
  <c r="BG130"/>
  <c r="BF130"/>
  <c r="AA130"/>
  <c r="Y130"/>
  <c r="W130"/>
  <c r="N130"/>
  <c r="BE130"/>
  <c r="BK129"/>
  <c r="BI129"/>
  <c r="BH129"/>
  <c r="BG129"/>
  <c r="BF129"/>
  <c r="AA129"/>
  <c r="Y129"/>
  <c r="Y128"/>
  <c r="W129"/>
  <c r="N129"/>
  <c r="BE129" s="1"/>
  <c r="BK128"/>
  <c r="N128" s="1"/>
  <c r="N91" s="1"/>
  <c r="AA128"/>
  <c r="W128"/>
  <c r="BK127"/>
  <c r="BI127"/>
  <c r="BH127"/>
  <c r="BG127"/>
  <c r="BF127"/>
  <c r="AA127"/>
  <c r="Y127"/>
  <c r="W127"/>
  <c r="N127"/>
  <c r="BE127"/>
  <c r="BK126"/>
  <c r="BI126"/>
  <c r="BH126"/>
  <c r="BG126"/>
  <c r="BF126"/>
  <c r="AA126"/>
  <c r="Y126"/>
  <c r="W126"/>
  <c r="N126"/>
  <c r="BE126"/>
  <c r="BK125"/>
  <c r="BI125"/>
  <c r="H36" s="1"/>
  <c r="BH125"/>
  <c r="BG125"/>
  <c r="H34" s="1"/>
  <c r="BF125"/>
  <c r="M33" s="1"/>
  <c r="AA125"/>
  <c r="AA124"/>
  <c r="AA123"/>
  <c r="Y125"/>
  <c r="W125"/>
  <c r="W124"/>
  <c r="N125"/>
  <c r="BE125" s="1"/>
  <c r="BK124"/>
  <c r="Y124"/>
  <c r="W123"/>
  <c r="M119"/>
  <c r="F119"/>
  <c r="M118"/>
  <c r="F118"/>
  <c r="F116"/>
  <c r="F114"/>
  <c r="M84"/>
  <c r="F84"/>
  <c r="M83"/>
  <c r="F83"/>
  <c r="F81"/>
  <c r="F79"/>
  <c r="H35"/>
  <c r="M81"/>
  <c r="F78"/>
  <c r="BK184" i="10"/>
  <c r="BI184"/>
  <c r="BH184"/>
  <c r="BG184"/>
  <c r="BF184"/>
  <c r="AA184"/>
  <c r="AA183" s="1"/>
  <c r="AA182" s="1"/>
  <c r="AA122" s="1"/>
  <c r="Y184"/>
  <c r="Y183" s="1"/>
  <c r="Y182" s="1"/>
  <c r="Y122" s="1"/>
  <c r="W184"/>
  <c r="W183" s="1"/>
  <c r="W182" s="1"/>
  <c r="W122" s="1"/>
  <c r="BE184"/>
  <c r="BK183"/>
  <c r="BK182"/>
  <c r="N182" s="1"/>
  <c r="N100" s="1"/>
  <c r="N183"/>
  <c r="N101" s="1"/>
  <c r="BK181"/>
  <c r="BI181"/>
  <c r="BH181"/>
  <c r="BG181"/>
  <c r="BF181"/>
  <c r="AA181"/>
  <c r="Y181"/>
  <c r="W181"/>
  <c r="N181"/>
  <c r="BE181"/>
  <c r="BK180"/>
  <c r="BI180"/>
  <c r="BH180"/>
  <c r="BG180"/>
  <c r="BF180"/>
  <c r="AA180"/>
  <c r="AA179"/>
  <c r="Y180"/>
  <c r="W180"/>
  <c r="W179"/>
  <c r="N180"/>
  <c r="BE180"/>
  <c r="BK179"/>
  <c r="Y179"/>
  <c r="N179"/>
  <c r="N99" s="1"/>
  <c r="BK178"/>
  <c r="BI178"/>
  <c r="BH178"/>
  <c r="BG178"/>
  <c r="BF178"/>
  <c r="AA178"/>
  <c r="Y178"/>
  <c r="W178"/>
  <c r="N178"/>
  <c r="BE178"/>
  <c r="BK177"/>
  <c r="BI177"/>
  <c r="BH177"/>
  <c r="BG177"/>
  <c r="BF177"/>
  <c r="AA177"/>
  <c r="Y177"/>
  <c r="W177"/>
  <c r="N177"/>
  <c r="BE177"/>
  <c r="BK176"/>
  <c r="BI176"/>
  <c r="BH176"/>
  <c r="BG176"/>
  <c r="BF176"/>
  <c r="AA176"/>
  <c r="Y176"/>
  <c r="W176"/>
  <c r="N176"/>
  <c r="BE176"/>
  <c r="BK175"/>
  <c r="BI175"/>
  <c r="BH175"/>
  <c r="BG175"/>
  <c r="BF175"/>
  <c r="AA175"/>
  <c r="Y175"/>
  <c r="W175"/>
  <c r="N175"/>
  <c r="BE175"/>
  <c r="BK174"/>
  <c r="BI174"/>
  <c r="BH174"/>
  <c r="BG174"/>
  <c r="BF174"/>
  <c r="AA174"/>
  <c r="Y174"/>
  <c r="W174"/>
  <c r="N174"/>
  <c r="BE174"/>
  <c r="BK173"/>
  <c r="BI173"/>
  <c r="BH173"/>
  <c r="BG173"/>
  <c r="BF173"/>
  <c r="AA173"/>
  <c r="Y173"/>
  <c r="W173"/>
  <c r="N173"/>
  <c r="BE173"/>
  <c r="BK172"/>
  <c r="BI172"/>
  <c r="BH172"/>
  <c r="BG172"/>
  <c r="BF172"/>
  <c r="AA172"/>
  <c r="Y172"/>
  <c r="W172"/>
  <c r="N172"/>
  <c r="BE172"/>
  <c r="BK171"/>
  <c r="BI171"/>
  <c r="BH171"/>
  <c r="BG171"/>
  <c r="BF171"/>
  <c r="AA171"/>
  <c r="Y171"/>
  <c r="W171"/>
  <c r="N171"/>
  <c r="BE171"/>
  <c r="BK170"/>
  <c r="BI170"/>
  <c r="BH170"/>
  <c r="BG170"/>
  <c r="BF170"/>
  <c r="AA170"/>
  <c r="Y170"/>
  <c r="W170"/>
  <c r="N170"/>
  <c r="BE170"/>
  <c r="BK169"/>
  <c r="BI169"/>
  <c r="BH169"/>
  <c r="BG169"/>
  <c r="BF169"/>
  <c r="AA169"/>
  <c r="Y169"/>
  <c r="Y168"/>
  <c r="W169"/>
  <c r="N169"/>
  <c r="BE169" s="1"/>
  <c r="BK168"/>
  <c r="N168" s="1"/>
  <c r="N98" s="1"/>
  <c r="AA168"/>
  <c r="W168"/>
  <c r="BK167"/>
  <c r="BI167"/>
  <c r="BH167"/>
  <c r="BG167"/>
  <c r="BF167"/>
  <c r="AA167"/>
  <c r="Y167"/>
  <c r="W167"/>
  <c r="N167"/>
  <c r="BE167"/>
  <c r="BK166"/>
  <c r="BI166"/>
  <c r="BH166"/>
  <c r="BG166"/>
  <c r="BF166"/>
  <c r="AA166"/>
  <c r="AA165"/>
  <c r="Y166"/>
  <c r="W166"/>
  <c r="W165"/>
  <c r="N166"/>
  <c r="BE166"/>
  <c r="BK165"/>
  <c r="Y165"/>
  <c r="N165"/>
  <c r="N97"/>
  <c r="BK164"/>
  <c r="BI164"/>
  <c r="BH164"/>
  <c r="BG164"/>
  <c r="BF164"/>
  <c r="AA164"/>
  <c r="Y164"/>
  <c r="W164"/>
  <c r="N164"/>
  <c r="BE164"/>
  <c r="BK163"/>
  <c r="BI163"/>
  <c r="BH163"/>
  <c r="BG163"/>
  <c r="BF163"/>
  <c r="AA163"/>
  <c r="Y163"/>
  <c r="W163"/>
  <c r="N163"/>
  <c r="BE163"/>
  <c r="BK162"/>
  <c r="BI162"/>
  <c r="BH162"/>
  <c r="BG162"/>
  <c r="BF162"/>
  <c r="AA162"/>
  <c r="Y162"/>
  <c r="W162"/>
  <c r="N162"/>
  <c r="BE162"/>
  <c r="BK161"/>
  <c r="BI161"/>
  <c r="BH161"/>
  <c r="BG161"/>
  <c r="BF161"/>
  <c r="AA161"/>
  <c r="Y161"/>
  <c r="Y160"/>
  <c r="W161"/>
  <c r="N161"/>
  <c r="BE161" s="1"/>
  <c r="BK160"/>
  <c r="BK159" s="1"/>
  <c r="N159" s="1"/>
  <c r="N95" s="1"/>
  <c r="AA160"/>
  <c r="W160"/>
  <c r="W159"/>
  <c r="N160"/>
  <c r="BK158"/>
  <c r="BI158"/>
  <c r="BH158"/>
  <c r="BG158"/>
  <c r="BF158"/>
  <c r="AA158"/>
  <c r="Y158"/>
  <c r="Y157"/>
  <c r="W158"/>
  <c r="N158"/>
  <c r="BE158" s="1"/>
  <c r="BK157"/>
  <c r="N157" s="1"/>
  <c r="N94" s="1"/>
  <c r="AA157"/>
  <c r="W157"/>
  <c r="BK156"/>
  <c r="BI156"/>
  <c r="BH156"/>
  <c r="BG156"/>
  <c r="BF156"/>
  <c r="AA156"/>
  <c r="Y156"/>
  <c r="W156"/>
  <c r="N156"/>
  <c r="BE156"/>
  <c r="BK155"/>
  <c r="BI155"/>
  <c r="BH155"/>
  <c r="BG155"/>
  <c r="BF155"/>
  <c r="H33" s="1"/>
  <c r="AA155"/>
  <c r="Y155"/>
  <c r="W155"/>
  <c r="N155"/>
  <c r="BE155" s="1"/>
  <c r="BK154"/>
  <c r="BI154"/>
  <c r="BH154"/>
  <c r="BG154"/>
  <c r="BF154"/>
  <c r="AA154"/>
  <c r="Y154"/>
  <c r="W154"/>
  <c r="N154"/>
  <c r="BE154"/>
  <c r="BK153"/>
  <c r="BI153"/>
  <c r="BH153"/>
  <c r="BG153"/>
  <c r="BF153"/>
  <c r="AA153"/>
  <c r="AA152"/>
  <c r="Y153"/>
  <c r="W153"/>
  <c r="W152"/>
  <c r="N153"/>
  <c r="BE153"/>
  <c r="BK152"/>
  <c r="Y152"/>
  <c r="N152"/>
  <c r="N93" s="1"/>
  <c r="BK151"/>
  <c r="BI151"/>
  <c r="BH151"/>
  <c r="BG151"/>
  <c r="BF151"/>
  <c r="AA151"/>
  <c r="Y151"/>
  <c r="W151"/>
  <c r="N151"/>
  <c r="BE151"/>
  <c r="BK150"/>
  <c r="BI150"/>
  <c r="BH150"/>
  <c r="BG150"/>
  <c r="BF150"/>
  <c r="AA150"/>
  <c r="Y150"/>
  <c r="W150"/>
  <c r="N150"/>
  <c r="BE150"/>
  <c r="BK149"/>
  <c r="BI149"/>
  <c r="BH149"/>
  <c r="BG149"/>
  <c r="BF149"/>
  <c r="AA149"/>
  <c r="Y149"/>
  <c r="W149"/>
  <c r="N149"/>
  <c r="BE149"/>
  <c r="BK148"/>
  <c r="BI148"/>
  <c r="BH148"/>
  <c r="BG148"/>
  <c r="BF148"/>
  <c r="AA148"/>
  <c r="Y148"/>
  <c r="W148"/>
  <c r="N148"/>
  <c r="BE148"/>
  <c r="BK147"/>
  <c r="BI147"/>
  <c r="BH147"/>
  <c r="BG147"/>
  <c r="BF147"/>
  <c r="AA147"/>
  <c r="Y147"/>
  <c r="W147"/>
  <c r="N147"/>
  <c r="BE147"/>
  <c r="BK146"/>
  <c r="BI146"/>
  <c r="BH146"/>
  <c r="BG146"/>
  <c r="BF146"/>
  <c r="AA146"/>
  <c r="Y146"/>
  <c r="W146"/>
  <c r="N146"/>
  <c r="BE146"/>
  <c r="BK145"/>
  <c r="BI145"/>
  <c r="BH145"/>
  <c r="BG145"/>
  <c r="BF145"/>
  <c r="AA145"/>
  <c r="Y145"/>
  <c r="W145"/>
  <c r="N145"/>
  <c r="BE145"/>
  <c r="BK144"/>
  <c r="BI144"/>
  <c r="BH144"/>
  <c r="BG144"/>
  <c r="BF144"/>
  <c r="AA144"/>
  <c r="Y144"/>
  <c r="W144"/>
  <c r="N144"/>
  <c r="BE144"/>
  <c r="BK143"/>
  <c r="BI143"/>
  <c r="BH143"/>
  <c r="BG143"/>
  <c r="BF143"/>
  <c r="AA143"/>
  <c r="Y143"/>
  <c r="W143"/>
  <c r="N143"/>
  <c r="BE143"/>
  <c r="BK142"/>
  <c r="BI142"/>
  <c r="BH142"/>
  <c r="BG142"/>
  <c r="BF142"/>
  <c r="AA142"/>
  <c r="Y142"/>
  <c r="W142"/>
  <c r="N142"/>
  <c r="BE142"/>
  <c r="BK141"/>
  <c r="BI141"/>
  <c r="BH141"/>
  <c r="BG141"/>
  <c r="BF141"/>
  <c r="AA141"/>
  <c r="Y141"/>
  <c r="Y140"/>
  <c r="W141"/>
  <c r="N141"/>
  <c r="BE141" s="1"/>
  <c r="BK140"/>
  <c r="N140" s="1"/>
  <c r="N92" s="1"/>
  <c r="AA140"/>
  <c r="W140"/>
  <c r="BK139"/>
  <c r="BI139"/>
  <c r="BH139"/>
  <c r="BG139"/>
  <c r="BF139"/>
  <c r="AA139"/>
  <c r="Y139"/>
  <c r="W139"/>
  <c r="N139"/>
  <c r="BE139"/>
  <c r="BK138"/>
  <c r="BI138"/>
  <c r="BH138"/>
  <c r="BG138"/>
  <c r="BF138"/>
  <c r="AA138"/>
  <c r="Y138"/>
  <c r="W138"/>
  <c r="N138"/>
  <c r="BE138"/>
  <c r="BK137"/>
  <c r="BI137"/>
  <c r="BH137"/>
  <c r="BG137"/>
  <c r="BF137"/>
  <c r="AA137"/>
  <c r="Y137"/>
  <c r="W137"/>
  <c r="N137"/>
  <c r="BE137"/>
  <c r="BK136"/>
  <c r="BI136"/>
  <c r="BH136"/>
  <c r="BG136"/>
  <c r="BF136"/>
  <c r="AA136"/>
  <c r="Y136"/>
  <c r="W136"/>
  <c r="N136"/>
  <c r="BE136"/>
  <c r="BK135"/>
  <c r="BI135"/>
  <c r="BH135"/>
  <c r="BG135"/>
  <c r="BF135"/>
  <c r="AA135"/>
  <c r="Y135"/>
  <c r="W135"/>
  <c r="N135"/>
  <c r="BE135"/>
  <c r="BK134"/>
  <c r="BI134"/>
  <c r="BH134"/>
  <c r="BG134"/>
  <c r="BF134"/>
  <c r="AA134"/>
  <c r="Y134"/>
  <c r="W134"/>
  <c r="N134"/>
  <c r="BE134"/>
  <c r="BK133"/>
  <c r="BI133"/>
  <c r="BH133"/>
  <c r="BG133"/>
  <c r="BF133"/>
  <c r="AA133"/>
  <c r="Y133"/>
  <c r="W133"/>
  <c r="N133"/>
  <c r="BE133"/>
  <c r="BK132"/>
  <c r="BI132"/>
  <c r="BH132"/>
  <c r="BG132"/>
  <c r="BF132"/>
  <c r="AA132"/>
  <c r="Y132"/>
  <c r="W132"/>
  <c r="N132"/>
  <c r="BE132"/>
  <c r="BK131"/>
  <c r="BI131"/>
  <c r="BH131"/>
  <c r="BG131"/>
  <c r="BF131"/>
  <c r="AA131"/>
  <c r="Y131"/>
  <c r="W131"/>
  <c r="N131"/>
  <c r="BE131"/>
  <c r="BK130"/>
  <c r="BI130"/>
  <c r="BH130"/>
  <c r="BG130"/>
  <c r="BF130"/>
  <c r="AA130"/>
  <c r="Y130"/>
  <c r="W130"/>
  <c r="N130"/>
  <c r="BE130"/>
  <c r="BK129"/>
  <c r="BI129"/>
  <c r="BH129"/>
  <c r="BG129"/>
  <c r="BF129"/>
  <c r="AA129"/>
  <c r="AA128"/>
  <c r="Y129"/>
  <c r="W129"/>
  <c r="W128"/>
  <c r="N129"/>
  <c r="BE129"/>
  <c r="BK128"/>
  <c r="Y128"/>
  <c r="N128"/>
  <c r="N91" s="1"/>
  <c r="BK127"/>
  <c r="BI127"/>
  <c r="BH127"/>
  <c r="BG127"/>
  <c r="BF127"/>
  <c r="AA127"/>
  <c r="Y127"/>
  <c r="W127"/>
  <c r="N127"/>
  <c r="BE127"/>
  <c r="BK126"/>
  <c r="BI126"/>
  <c r="BH126"/>
  <c r="BG126"/>
  <c r="BF126"/>
  <c r="AA126"/>
  <c r="Y126"/>
  <c r="W126"/>
  <c r="N126"/>
  <c r="BE126" s="1"/>
  <c r="BK125"/>
  <c r="BI125"/>
  <c r="BH125"/>
  <c r="BG125"/>
  <c r="H34" s="1"/>
  <c r="BF125"/>
  <c r="AA125"/>
  <c r="Y125"/>
  <c r="Y124"/>
  <c r="W125"/>
  <c r="N125"/>
  <c r="BE125"/>
  <c r="BK124"/>
  <c r="BK123" s="1"/>
  <c r="AA124"/>
  <c r="AA123"/>
  <c r="W124"/>
  <c r="N124"/>
  <c r="N90" s="1"/>
  <c r="Y123"/>
  <c r="M119"/>
  <c r="F119"/>
  <c r="M118"/>
  <c r="F118"/>
  <c r="F116"/>
  <c r="F114"/>
  <c r="N96"/>
  <c r="M84"/>
  <c r="F84"/>
  <c r="M83"/>
  <c r="F83"/>
  <c r="F81"/>
  <c r="F79"/>
  <c r="H36"/>
  <c r="M28"/>
  <c r="M116"/>
  <c r="M81"/>
  <c r="F78"/>
  <c r="BK181" i="9"/>
  <c r="BI181"/>
  <c r="BH181"/>
  <c r="BG181"/>
  <c r="BF181"/>
  <c r="AA181"/>
  <c r="AA180" s="1"/>
  <c r="AA179" s="1"/>
  <c r="AA122" s="1"/>
  <c r="Y181"/>
  <c r="W181"/>
  <c r="W180"/>
  <c r="W179" s="1"/>
  <c r="W122" s="1"/>
  <c r="BE181"/>
  <c r="BK180"/>
  <c r="BK179"/>
  <c r="N179" s="1"/>
  <c r="N100" s="1"/>
  <c r="Y180"/>
  <c r="Y179"/>
  <c r="N180"/>
  <c r="N101"/>
  <c r="BK178"/>
  <c r="BI178"/>
  <c r="BH178"/>
  <c r="BG178"/>
  <c r="BF178"/>
  <c r="AA178"/>
  <c r="Y178"/>
  <c r="W178"/>
  <c r="N178"/>
  <c r="BE178"/>
  <c r="BK177"/>
  <c r="BI177"/>
  <c r="BH177"/>
  <c r="BG177"/>
  <c r="BF177"/>
  <c r="AA177"/>
  <c r="Y177"/>
  <c r="W177"/>
  <c r="N177"/>
  <c r="BE177"/>
  <c r="BK176"/>
  <c r="BI176"/>
  <c r="BH176"/>
  <c r="BG176"/>
  <c r="BF176"/>
  <c r="AA176"/>
  <c r="AA175"/>
  <c r="Y176"/>
  <c r="W176"/>
  <c r="W175"/>
  <c r="N176"/>
  <c r="BE176"/>
  <c r="BK175"/>
  <c r="Y175"/>
  <c r="N175"/>
  <c r="N99"/>
  <c r="BK174"/>
  <c r="BI174"/>
  <c r="BH174"/>
  <c r="BG174"/>
  <c r="BF174"/>
  <c r="AA174"/>
  <c r="Y174"/>
  <c r="W174"/>
  <c r="N174"/>
  <c r="BE174"/>
  <c r="BK173"/>
  <c r="BI173"/>
  <c r="BH173"/>
  <c r="BG173"/>
  <c r="BF173"/>
  <c r="AA173"/>
  <c r="Y173"/>
  <c r="W173"/>
  <c r="N173"/>
  <c r="BE173"/>
  <c r="BK172"/>
  <c r="BI172"/>
  <c r="BH172"/>
  <c r="BG172"/>
  <c r="BF172"/>
  <c r="AA172"/>
  <c r="Y172"/>
  <c r="W172"/>
  <c r="N172"/>
  <c r="BE172"/>
  <c r="BK171"/>
  <c r="BI171"/>
  <c r="BH171"/>
  <c r="BG171"/>
  <c r="BF171"/>
  <c r="AA171"/>
  <c r="Y171"/>
  <c r="W171"/>
  <c r="N171"/>
  <c r="BE171"/>
  <c r="BK170"/>
  <c r="BI170"/>
  <c r="BH170"/>
  <c r="BG170"/>
  <c r="BF170"/>
  <c r="AA170"/>
  <c r="Y170"/>
  <c r="W170"/>
  <c r="N170"/>
  <c r="BE170"/>
  <c r="BK169"/>
  <c r="BI169"/>
  <c r="BH169"/>
  <c r="BG169"/>
  <c r="BF169"/>
  <c r="AA169"/>
  <c r="Y169"/>
  <c r="W169"/>
  <c r="N169"/>
  <c r="BE169"/>
  <c r="BK168"/>
  <c r="BI168"/>
  <c r="BH168"/>
  <c r="BG168"/>
  <c r="BF168"/>
  <c r="AA168"/>
  <c r="Y168"/>
  <c r="W168"/>
  <c r="N168"/>
  <c r="BE168"/>
  <c r="BK167"/>
  <c r="BI167"/>
  <c r="BH167"/>
  <c r="BG167"/>
  <c r="BF167"/>
  <c r="AA167"/>
  <c r="Y167"/>
  <c r="W167"/>
  <c r="N167"/>
  <c r="BE167"/>
  <c r="BK166"/>
  <c r="BI166"/>
  <c r="BH166"/>
  <c r="BG166"/>
  <c r="BF166"/>
  <c r="AA166"/>
  <c r="Y166"/>
  <c r="W166"/>
  <c r="N166"/>
  <c r="BE166"/>
  <c r="BK165"/>
  <c r="BI165"/>
  <c r="BH165"/>
  <c r="BG165"/>
  <c r="BF165"/>
  <c r="AA165"/>
  <c r="Y165"/>
  <c r="Y164"/>
  <c r="W165"/>
  <c r="N165"/>
  <c r="BE165" s="1"/>
  <c r="BK164"/>
  <c r="N164" s="1"/>
  <c r="N98" s="1"/>
  <c r="AA164"/>
  <c r="W164"/>
  <c r="BK163"/>
  <c r="BI163"/>
  <c r="BH163"/>
  <c r="BG163"/>
  <c r="BF163"/>
  <c r="AA163"/>
  <c r="Y163"/>
  <c r="W163"/>
  <c r="N163"/>
  <c r="BE163"/>
  <c r="BK162"/>
  <c r="BI162"/>
  <c r="BH162"/>
  <c r="BG162"/>
  <c r="BF162"/>
  <c r="AA162"/>
  <c r="AA161"/>
  <c r="Y162"/>
  <c r="W162"/>
  <c r="W161"/>
  <c r="N162"/>
  <c r="BE162"/>
  <c r="BK161"/>
  <c r="Y161"/>
  <c r="N161"/>
  <c r="N97"/>
  <c r="BK160"/>
  <c r="BI160"/>
  <c r="BH160"/>
  <c r="BG160"/>
  <c r="BF160"/>
  <c r="AA160"/>
  <c r="Y160"/>
  <c r="W160"/>
  <c r="N160"/>
  <c r="BE160"/>
  <c r="BK159"/>
  <c r="BI159"/>
  <c r="BH159"/>
  <c r="BG159"/>
  <c r="BF159"/>
  <c r="AA159"/>
  <c r="Y159"/>
  <c r="W159"/>
  <c r="N159"/>
  <c r="BE159"/>
  <c r="BK158"/>
  <c r="BI158"/>
  <c r="BH158"/>
  <c r="BG158"/>
  <c r="BF158"/>
  <c r="AA158"/>
  <c r="Y158"/>
  <c r="W158"/>
  <c r="N158"/>
  <c r="BE158"/>
  <c r="BK157"/>
  <c r="BI157"/>
  <c r="BH157"/>
  <c r="BG157"/>
  <c r="BF157"/>
  <c r="AA157"/>
  <c r="Y157"/>
  <c r="Y156"/>
  <c r="W157"/>
  <c r="N157"/>
  <c r="BE157" s="1"/>
  <c r="BK156"/>
  <c r="BK155" s="1"/>
  <c r="N155" s="1"/>
  <c r="N95" s="1"/>
  <c r="AA156"/>
  <c r="W156"/>
  <c r="W155"/>
  <c r="N156"/>
  <c r="BK154"/>
  <c r="BI154"/>
  <c r="BH154"/>
  <c r="BG154"/>
  <c r="BF154"/>
  <c r="AA154"/>
  <c r="Y154"/>
  <c r="Y153"/>
  <c r="W154"/>
  <c r="N154"/>
  <c r="BE154" s="1"/>
  <c r="BK153"/>
  <c r="N153" s="1"/>
  <c r="N94" s="1"/>
  <c r="AA153"/>
  <c r="W153"/>
  <c r="BK152"/>
  <c r="BI152"/>
  <c r="BH152"/>
  <c r="BG152"/>
  <c r="BF152"/>
  <c r="AA152"/>
  <c r="Y152"/>
  <c r="W152"/>
  <c r="N152"/>
  <c r="BE152"/>
  <c r="BK151"/>
  <c r="BI151"/>
  <c r="BH151"/>
  <c r="BG151"/>
  <c r="BF151"/>
  <c r="AA151"/>
  <c r="Y151"/>
  <c r="W151"/>
  <c r="N151"/>
  <c r="BE151"/>
  <c r="BK150"/>
  <c r="BI150"/>
  <c r="BH150"/>
  <c r="BG150"/>
  <c r="BF150"/>
  <c r="AA150"/>
  <c r="Y150"/>
  <c r="W150"/>
  <c r="N150"/>
  <c r="BE150"/>
  <c r="BK149"/>
  <c r="BI149"/>
  <c r="BH149"/>
  <c r="BG149"/>
  <c r="BF149"/>
  <c r="AA149"/>
  <c r="AA148"/>
  <c r="Y149"/>
  <c r="W149"/>
  <c r="W148"/>
  <c r="N149"/>
  <c r="BE149"/>
  <c r="BK148"/>
  <c r="Y148"/>
  <c r="N148"/>
  <c r="N93"/>
  <c r="BK147"/>
  <c r="BI147"/>
  <c r="BH147"/>
  <c r="BG147"/>
  <c r="BF147"/>
  <c r="AA147"/>
  <c r="Y147"/>
  <c r="W147"/>
  <c r="N147"/>
  <c r="BE147"/>
  <c r="BK146"/>
  <c r="BI146"/>
  <c r="BH146"/>
  <c r="BG146"/>
  <c r="BF146"/>
  <c r="AA146"/>
  <c r="Y146"/>
  <c r="W146"/>
  <c r="N146"/>
  <c r="BE146"/>
  <c r="BK145"/>
  <c r="BI145"/>
  <c r="BH145"/>
  <c r="BG145"/>
  <c r="BF145"/>
  <c r="AA145"/>
  <c r="Y145"/>
  <c r="W145"/>
  <c r="N145"/>
  <c r="BE145"/>
  <c r="BK144"/>
  <c r="BI144"/>
  <c r="BH144"/>
  <c r="BG144"/>
  <c r="BF144"/>
  <c r="AA144"/>
  <c r="Y144"/>
  <c r="W144"/>
  <c r="N144"/>
  <c r="BE144"/>
  <c r="BK143"/>
  <c r="BI143"/>
  <c r="BH143"/>
  <c r="BG143"/>
  <c r="BF143"/>
  <c r="AA143"/>
  <c r="Y143"/>
  <c r="W143"/>
  <c r="N143"/>
  <c r="BE143"/>
  <c r="BK142"/>
  <c r="BI142"/>
  <c r="BH142"/>
  <c r="BG142"/>
  <c r="BF142"/>
  <c r="AA142"/>
  <c r="Y142"/>
  <c r="W142"/>
  <c r="N142"/>
  <c r="BE142"/>
  <c r="BK141"/>
  <c r="BI141"/>
  <c r="BH141"/>
  <c r="BG141"/>
  <c r="BF141"/>
  <c r="AA141"/>
  <c r="Y141"/>
  <c r="W141"/>
  <c r="N141"/>
  <c r="BE141"/>
  <c r="BK140"/>
  <c r="BI140"/>
  <c r="BH140"/>
  <c r="BG140"/>
  <c r="BF140"/>
  <c r="AA140"/>
  <c r="Y140"/>
  <c r="Y139"/>
  <c r="W140"/>
  <c r="N140"/>
  <c r="BE140" s="1"/>
  <c r="BK139"/>
  <c r="N139" s="1"/>
  <c r="N92" s="1"/>
  <c r="AA139"/>
  <c r="W139"/>
  <c r="BK138"/>
  <c r="BI138"/>
  <c r="BH138"/>
  <c r="BG138"/>
  <c r="BF138"/>
  <c r="AA138"/>
  <c r="Y138"/>
  <c r="W138"/>
  <c r="N138"/>
  <c r="BE138"/>
  <c r="BK137"/>
  <c r="BI137"/>
  <c r="BH137"/>
  <c r="BG137"/>
  <c r="BF137"/>
  <c r="AA137"/>
  <c r="Y137"/>
  <c r="W137"/>
  <c r="N137"/>
  <c r="BE137"/>
  <c r="BK136"/>
  <c r="BI136"/>
  <c r="BH136"/>
  <c r="BG136"/>
  <c r="BF136"/>
  <c r="AA136"/>
  <c r="Y136"/>
  <c r="W136"/>
  <c r="N136"/>
  <c r="BE136"/>
  <c r="BK135"/>
  <c r="BI135"/>
  <c r="BH135"/>
  <c r="BG135"/>
  <c r="BF135"/>
  <c r="AA135"/>
  <c r="Y135"/>
  <c r="W135"/>
  <c r="N135"/>
  <c r="BE135"/>
  <c r="BK134"/>
  <c r="BI134"/>
  <c r="BH134"/>
  <c r="BG134"/>
  <c r="BF134"/>
  <c r="AA134"/>
  <c r="Y134"/>
  <c r="W134"/>
  <c r="N134"/>
  <c r="BE134"/>
  <c r="BK133"/>
  <c r="BI133"/>
  <c r="BH133"/>
  <c r="BG133"/>
  <c r="BF133"/>
  <c r="AA133"/>
  <c r="Y133"/>
  <c r="W133"/>
  <c r="N133"/>
  <c r="BE133"/>
  <c r="BK132"/>
  <c r="BI132"/>
  <c r="BH132"/>
  <c r="BG132"/>
  <c r="BF132"/>
  <c r="AA132"/>
  <c r="Y132"/>
  <c r="W132"/>
  <c r="N132"/>
  <c r="BE132"/>
  <c r="BK131"/>
  <c r="BI131"/>
  <c r="BH131"/>
  <c r="BG131"/>
  <c r="BF131"/>
  <c r="AA131"/>
  <c r="Y131"/>
  <c r="W131"/>
  <c r="N131"/>
  <c r="BE131"/>
  <c r="BK130"/>
  <c r="BI130"/>
  <c r="BH130"/>
  <c r="BG130"/>
  <c r="BF130"/>
  <c r="AA130"/>
  <c r="Y130"/>
  <c r="W130"/>
  <c r="N130"/>
  <c r="BE130"/>
  <c r="BK129"/>
  <c r="BK128" s="1"/>
  <c r="BI129"/>
  <c r="BH129"/>
  <c r="BG129"/>
  <c r="BF129"/>
  <c r="AA129"/>
  <c r="Y129"/>
  <c r="W129"/>
  <c r="N129"/>
  <c r="BE129"/>
  <c r="Y128"/>
  <c r="Y123"/>
  <c r="BK127"/>
  <c r="BI127"/>
  <c r="BH127"/>
  <c r="BG127"/>
  <c r="BF127"/>
  <c r="AA127"/>
  <c r="Y127"/>
  <c r="W127"/>
  <c r="N127"/>
  <c r="BE127"/>
  <c r="BK126"/>
  <c r="BI126"/>
  <c r="BH126"/>
  <c r="BG126"/>
  <c r="BF126"/>
  <c r="AA126"/>
  <c r="Y126"/>
  <c r="W126"/>
  <c r="N126"/>
  <c r="BE126"/>
  <c r="BK125"/>
  <c r="BI125"/>
  <c r="BH125"/>
  <c r="H35" s="1"/>
  <c r="BG125"/>
  <c r="BF125"/>
  <c r="M33" s="1"/>
  <c r="AA125"/>
  <c r="Y125"/>
  <c r="Y124"/>
  <c r="W125"/>
  <c r="N125"/>
  <c r="BE125" s="1"/>
  <c r="BK124"/>
  <c r="N124" s="1"/>
  <c r="N90" s="1"/>
  <c r="AA124"/>
  <c r="W124"/>
  <c r="M119"/>
  <c r="F119"/>
  <c r="M118"/>
  <c r="F118"/>
  <c r="F116"/>
  <c r="F114"/>
  <c r="N96"/>
  <c r="M84"/>
  <c r="F84"/>
  <c r="M83"/>
  <c r="F83"/>
  <c r="F81"/>
  <c r="F79"/>
  <c r="F78"/>
  <c r="M28"/>
  <c r="M81"/>
  <c r="BD97" i="8"/>
  <c r="BC97"/>
  <c r="BB97"/>
  <c r="BA97"/>
  <c r="AZ97"/>
  <c r="AY97"/>
  <c r="AX97"/>
  <c r="AW97"/>
  <c r="AV97"/>
  <c r="AU97"/>
  <c r="AT97"/>
  <c r="AS97"/>
  <c r="BD96"/>
  <c r="BC96"/>
  <c r="BB96"/>
  <c r="BA96"/>
  <c r="AZ96"/>
  <c r="AY96"/>
  <c r="AX96"/>
  <c r="AW96"/>
  <c r="AV96"/>
  <c r="AU96"/>
  <c r="AT96"/>
  <c r="AS96"/>
  <c r="BC90"/>
  <c r="BB90"/>
  <c r="BA90"/>
  <c r="AZ90"/>
  <c r="AY90"/>
  <c r="AX90"/>
  <c r="AW90"/>
  <c r="AV90"/>
  <c r="AU90"/>
  <c r="AT90"/>
  <c r="AS90"/>
  <c r="BD89"/>
  <c r="BC89"/>
  <c r="BB89"/>
  <c r="BA89"/>
  <c r="AZ89"/>
  <c r="AY89"/>
  <c r="AX89"/>
  <c r="AW89"/>
  <c r="AV89"/>
  <c r="AU89"/>
  <c r="AT89"/>
  <c r="AS89"/>
  <c r="BD88"/>
  <c r="BC88"/>
  <c r="BC87"/>
  <c r="BB88"/>
  <c r="BB87"/>
  <c r="BA88"/>
  <c r="BA87"/>
  <c r="AW87"/>
  <c r="AZ88"/>
  <c r="AZ87"/>
  <c r="AV87"/>
  <c r="AT87"/>
  <c r="AY88"/>
  <c r="AX88"/>
  <c r="AW88"/>
  <c r="AV88"/>
  <c r="AT88"/>
  <c r="AU88"/>
  <c r="AU87"/>
  <c r="AS88"/>
  <c r="AS87"/>
  <c r="BD87"/>
  <c r="W35"/>
  <c r="AM83"/>
  <c r="L83"/>
  <c r="AM82"/>
  <c r="L82"/>
  <c r="AM80"/>
  <c r="L80"/>
  <c r="L77"/>
  <c r="BK117" i="7"/>
  <c r="BI117"/>
  <c r="BH117"/>
  <c r="BG117"/>
  <c r="BF117"/>
  <c r="AA117"/>
  <c r="Y117"/>
  <c r="W117"/>
  <c r="N117"/>
  <c r="BE117"/>
  <c r="BK116"/>
  <c r="BI116"/>
  <c r="BH116"/>
  <c r="BG116"/>
  <c r="BF116"/>
  <c r="AA116"/>
  <c r="Y116"/>
  <c r="W116"/>
  <c r="N116"/>
  <c r="BE116"/>
  <c r="BK115"/>
  <c r="BI115"/>
  <c r="BH115"/>
  <c r="BG115"/>
  <c r="BF115"/>
  <c r="AA115"/>
  <c r="Y115"/>
  <c r="W115"/>
  <c r="N115"/>
  <c r="BE115"/>
  <c r="BK114"/>
  <c r="BI114"/>
  <c r="H36" s="1"/>
  <c r="BH114"/>
  <c r="BG114"/>
  <c r="H34"/>
  <c r="BF114"/>
  <c r="AA114"/>
  <c r="Y114"/>
  <c r="Y113"/>
  <c r="Y112"/>
  <c r="Y111"/>
  <c r="W114"/>
  <c r="N114"/>
  <c r="BE114" s="1"/>
  <c r="BK113"/>
  <c r="N113" s="1"/>
  <c r="N90" s="1"/>
  <c r="AA113"/>
  <c r="AA112"/>
  <c r="AA111"/>
  <c r="W113"/>
  <c r="W112"/>
  <c r="W111"/>
  <c r="M108"/>
  <c r="F108"/>
  <c r="M107"/>
  <c r="F107"/>
  <c r="M105"/>
  <c r="F105"/>
  <c r="F103"/>
  <c r="M84"/>
  <c r="F84"/>
  <c r="M83"/>
  <c r="F83"/>
  <c r="M81"/>
  <c r="F81"/>
  <c r="F79"/>
  <c r="H35"/>
  <c r="M33"/>
  <c r="H33"/>
  <c r="M28"/>
  <c r="F102"/>
  <c r="BK117" i="6"/>
  <c r="BI117"/>
  <c r="BH117"/>
  <c r="BG117"/>
  <c r="BF117"/>
  <c r="AA117"/>
  <c r="Y117"/>
  <c r="W117"/>
  <c r="N117"/>
  <c r="BE117"/>
  <c r="BK116"/>
  <c r="BI116"/>
  <c r="BH116"/>
  <c r="BG116"/>
  <c r="BF116"/>
  <c r="AA116"/>
  <c r="Y116"/>
  <c r="W116"/>
  <c r="N116"/>
  <c r="BE116"/>
  <c r="BK115"/>
  <c r="BI115"/>
  <c r="BH115"/>
  <c r="BG115"/>
  <c r="BF115"/>
  <c r="AA115"/>
  <c r="Y115"/>
  <c r="W115"/>
  <c r="N115"/>
  <c r="BE115"/>
  <c r="BK114"/>
  <c r="BI114"/>
  <c r="BH114"/>
  <c r="H35"/>
  <c r="BG114"/>
  <c r="BF114"/>
  <c r="M33" s="1"/>
  <c r="AA114"/>
  <c r="AA113"/>
  <c r="AA112"/>
  <c r="AA111"/>
  <c r="Y114"/>
  <c r="W114"/>
  <c r="W113"/>
  <c r="W112"/>
  <c r="W111"/>
  <c r="N114"/>
  <c r="BE114"/>
  <c r="BK113"/>
  <c r="BK112" s="1"/>
  <c r="Y113"/>
  <c r="Y112"/>
  <c r="Y111"/>
  <c r="M108"/>
  <c r="F108"/>
  <c r="M107"/>
  <c r="F107"/>
  <c r="F105"/>
  <c r="F103"/>
  <c r="M84"/>
  <c r="F84"/>
  <c r="M83"/>
  <c r="F83"/>
  <c r="F81"/>
  <c r="F79"/>
  <c r="H36"/>
  <c r="H34"/>
  <c r="H33"/>
  <c r="M28"/>
  <c r="M105"/>
  <c r="M81" i="2"/>
  <c r="M28"/>
  <c r="F79"/>
  <c r="F81"/>
  <c r="F83"/>
  <c r="M83"/>
  <c r="F84"/>
  <c r="M84"/>
  <c r="F112"/>
  <c r="F114"/>
  <c r="F116"/>
  <c r="M116"/>
  <c r="F117"/>
  <c r="M117"/>
  <c r="N123"/>
  <c r="BE123"/>
  <c r="W123"/>
  <c r="W122"/>
  <c r="Y123"/>
  <c r="Y122"/>
  <c r="AA123"/>
  <c r="AA122"/>
  <c r="BF123"/>
  <c r="BG123"/>
  <c r="BH123"/>
  <c r="BI123"/>
  <c r="BK123"/>
  <c r="N124"/>
  <c r="W124"/>
  <c r="Y124"/>
  <c r="AA124"/>
  <c r="BE124"/>
  <c r="BF124"/>
  <c r="BG124"/>
  <c r="BH124"/>
  <c r="BI124"/>
  <c r="BK124"/>
  <c r="N125"/>
  <c r="W125"/>
  <c r="Y125"/>
  <c r="AA125"/>
  <c r="BE125"/>
  <c r="BF125"/>
  <c r="BG125"/>
  <c r="BH125"/>
  <c r="BI125"/>
  <c r="BK125"/>
  <c r="BK122" s="1"/>
  <c r="N127"/>
  <c r="W127"/>
  <c r="Y127"/>
  <c r="AA127"/>
  <c r="BE127"/>
  <c r="BF127"/>
  <c r="BG127"/>
  <c r="BH127"/>
  <c r="BI127"/>
  <c r="BK127"/>
  <c r="N128"/>
  <c r="W128"/>
  <c r="Y128"/>
  <c r="AA128"/>
  <c r="BE128"/>
  <c r="BF128"/>
  <c r="BG128"/>
  <c r="BH128"/>
  <c r="BI128"/>
  <c r="BK128"/>
  <c r="N129"/>
  <c r="W129"/>
  <c r="Y129"/>
  <c r="AA129"/>
  <c r="BE129"/>
  <c r="BF129"/>
  <c r="BG129"/>
  <c r="BH129"/>
  <c r="BI129"/>
  <c r="BK129"/>
  <c r="N130"/>
  <c r="W130"/>
  <c r="Y130"/>
  <c r="AA130"/>
  <c r="BE130"/>
  <c r="BF130"/>
  <c r="BG130"/>
  <c r="BH130"/>
  <c r="BI130"/>
  <c r="BK130"/>
  <c r="N131"/>
  <c r="W131"/>
  <c r="Y131"/>
  <c r="AA131"/>
  <c r="BE131"/>
  <c r="BF131"/>
  <c r="BG131"/>
  <c r="BH131"/>
  <c r="BI131"/>
  <c r="BK131"/>
  <c r="N132"/>
  <c r="W132"/>
  <c r="Y132"/>
  <c r="AA132"/>
  <c r="BE132"/>
  <c r="BF132"/>
  <c r="BG132"/>
  <c r="BH132"/>
  <c r="BI132"/>
  <c r="BK132"/>
  <c r="N133"/>
  <c r="W133"/>
  <c r="Y133"/>
  <c r="AA133"/>
  <c r="BE133"/>
  <c r="BF133"/>
  <c r="BG133"/>
  <c r="BH133"/>
  <c r="BI133"/>
  <c r="BK133"/>
  <c r="N134"/>
  <c r="W134"/>
  <c r="Y134"/>
  <c r="AA134"/>
  <c r="BE134"/>
  <c r="BF134"/>
  <c r="BG134"/>
  <c r="BH134"/>
  <c r="BI134"/>
  <c r="BK134"/>
  <c r="N135"/>
  <c r="W135"/>
  <c r="Y135"/>
  <c r="AA135"/>
  <c r="BE135"/>
  <c r="BF135"/>
  <c r="BG135"/>
  <c r="BH135"/>
  <c r="BI135"/>
  <c r="BK135"/>
  <c r="N136"/>
  <c r="W136"/>
  <c r="Y136"/>
  <c r="AA136"/>
  <c r="BE136"/>
  <c r="BF136"/>
  <c r="BG136"/>
  <c r="BH136"/>
  <c r="BI136"/>
  <c r="BK136"/>
  <c r="N138"/>
  <c r="W138"/>
  <c r="Y138"/>
  <c r="AA138"/>
  <c r="BE138"/>
  <c r="BF138"/>
  <c r="BG138"/>
  <c r="BH138"/>
  <c r="BI138"/>
  <c r="BK138"/>
  <c r="N139"/>
  <c r="BE139"/>
  <c r="W139"/>
  <c r="Y139"/>
  <c r="AA139"/>
  <c r="BF139"/>
  <c r="BG139"/>
  <c r="BH139"/>
  <c r="BI139"/>
  <c r="BK139"/>
  <c r="N140"/>
  <c r="W140"/>
  <c r="Y140"/>
  <c r="AA140"/>
  <c r="BE140"/>
  <c r="BF140"/>
  <c r="BG140"/>
  <c r="BH140"/>
  <c r="BI140"/>
  <c r="BK140"/>
  <c r="N141"/>
  <c r="BE141"/>
  <c r="W141"/>
  <c r="Y141"/>
  <c r="AA141"/>
  <c r="BF141"/>
  <c r="BG141"/>
  <c r="BH141"/>
  <c r="BI141"/>
  <c r="BK141"/>
  <c r="N142"/>
  <c r="W142"/>
  <c r="Y142"/>
  <c r="AA142"/>
  <c r="BE142"/>
  <c r="BF142"/>
  <c r="BG142"/>
  <c r="BH142"/>
  <c r="BI142"/>
  <c r="BK142"/>
  <c r="N143"/>
  <c r="W143"/>
  <c r="Y143"/>
  <c r="AA143"/>
  <c r="BE143"/>
  <c r="BF143"/>
  <c r="BG143"/>
  <c r="BH143"/>
  <c r="BI143"/>
  <c r="BK143"/>
  <c r="N144"/>
  <c r="W144"/>
  <c r="Y144"/>
  <c r="AA144"/>
  <c r="BE144"/>
  <c r="BF144"/>
  <c r="BG144"/>
  <c r="BH144"/>
  <c r="BI144"/>
  <c r="BK144"/>
  <c r="N146"/>
  <c r="W146"/>
  <c r="W145"/>
  <c r="Y146"/>
  <c r="Y145"/>
  <c r="AA146"/>
  <c r="AA145"/>
  <c r="BE146"/>
  <c r="BF146"/>
  <c r="BG146"/>
  <c r="BH146"/>
  <c r="BI146"/>
  <c r="BK146"/>
  <c r="BK145"/>
  <c r="N145" s="1"/>
  <c r="N93" s="1"/>
  <c r="N149"/>
  <c r="W149"/>
  <c r="Y149"/>
  <c r="AA149"/>
  <c r="BE149"/>
  <c r="BF149"/>
  <c r="BG149"/>
  <c r="BH149"/>
  <c r="BI149"/>
  <c r="BK149"/>
  <c r="N150"/>
  <c r="W150"/>
  <c r="Y150"/>
  <c r="AA150"/>
  <c r="BE150"/>
  <c r="BF150"/>
  <c r="BG150"/>
  <c r="BH150"/>
  <c r="BI150"/>
  <c r="BK150"/>
  <c r="N151"/>
  <c r="W151"/>
  <c r="Y151"/>
  <c r="AA151"/>
  <c r="BE151"/>
  <c r="BF151"/>
  <c r="BG151"/>
  <c r="BH151"/>
  <c r="BI151"/>
  <c r="BK151"/>
  <c r="N152"/>
  <c r="W152"/>
  <c r="Y152"/>
  <c r="AA152"/>
  <c r="BE152"/>
  <c r="BF152"/>
  <c r="BG152"/>
  <c r="BH152"/>
  <c r="BI152"/>
  <c r="BK152"/>
  <c r="N154"/>
  <c r="W154"/>
  <c r="Y154"/>
  <c r="Y153"/>
  <c r="AA154"/>
  <c r="AA153"/>
  <c r="BE154"/>
  <c r="BF154"/>
  <c r="BG154"/>
  <c r="BH154"/>
  <c r="BI154"/>
  <c r="BK154"/>
  <c r="N155"/>
  <c r="W155"/>
  <c r="W153"/>
  <c r="Y155"/>
  <c r="AA155"/>
  <c r="BE155"/>
  <c r="BF155"/>
  <c r="BG155"/>
  <c r="BH155"/>
  <c r="BI155"/>
  <c r="BK155"/>
  <c r="BK153"/>
  <c r="N153" s="1"/>
  <c r="N96" s="1"/>
  <c r="N157"/>
  <c r="W157"/>
  <c r="Y157"/>
  <c r="AA157"/>
  <c r="BE157"/>
  <c r="BF157"/>
  <c r="BG157"/>
  <c r="BH157"/>
  <c r="BI157"/>
  <c r="BK157"/>
  <c r="N158"/>
  <c r="W158"/>
  <c r="Y158"/>
  <c r="AA158"/>
  <c r="BE158"/>
  <c r="BF158"/>
  <c r="BG158"/>
  <c r="BH158"/>
  <c r="BI158"/>
  <c r="BK158"/>
  <c r="N159"/>
  <c r="W159"/>
  <c r="Y159"/>
  <c r="AA159"/>
  <c r="BE159"/>
  <c r="BF159"/>
  <c r="BG159"/>
  <c r="BH159"/>
  <c r="BI159"/>
  <c r="BK159"/>
  <c r="N160"/>
  <c r="W160"/>
  <c r="Y160"/>
  <c r="AA160"/>
  <c r="BE160"/>
  <c r="BF160"/>
  <c r="BG160"/>
  <c r="BH160"/>
  <c r="BI160"/>
  <c r="BK160"/>
  <c r="N161"/>
  <c r="W161"/>
  <c r="Y161"/>
  <c r="AA161"/>
  <c r="BE161"/>
  <c r="BF161"/>
  <c r="BG161"/>
  <c r="BH161"/>
  <c r="BI161"/>
  <c r="BK161"/>
  <c r="N162"/>
  <c r="W162"/>
  <c r="Y162"/>
  <c r="AA162"/>
  <c r="BE162"/>
  <c r="BF162"/>
  <c r="BG162"/>
  <c r="BH162"/>
  <c r="BI162"/>
  <c r="BK162"/>
  <c r="N163"/>
  <c r="W163"/>
  <c r="Y163"/>
  <c r="AA163"/>
  <c r="BE163"/>
  <c r="BF163"/>
  <c r="BG163"/>
  <c r="BH163"/>
  <c r="BI163"/>
  <c r="BK163"/>
  <c r="N164"/>
  <c r="W164"/>
  <c r="Y164"/>
  <c r="AA164"/>
  <c r="BE164"/>
  <c r="BF164"/>
  <c r="BG164"/>
  <c r="BH164"/>
  <c r="BI164"/>
  <c r="BK164"/>
  <c r="N165"/>
  <c r="W165"/>
  <c r="Y165"/>
  <c r="AA165"/>
  <c r="BE165"/>
  <c r="BF165"/>
  <c r="BG165"/>
  <c r="BH165"/>
  <c r="BI165"/>
  <c r="BK165"/>
  <c r="N166"/>
  <c r="W166"/>
  <c r="Y166"/>
  <c r="AA166"/>
  <c r="BE166"/>
  <c r="BF166"/>
  <c r="BG166"/>
  <c r="BH166"/>
  <c r="BI166"/>
  <c r="BK166"/>
  <c r="W169"/>
  <c r="W168"/>
  <c r="W167" s="1"/>
  <c r="W120" s="1"/>
  <c r="Y169"/>
  <c r="Y168" s="1"/>
  <c r="Y167" s="1"/>
  <c r="Y120" s="1"/>
  <c r="AA169"/>
  <c r="AA168"/>
  <c r="AA167" s="1"/>
  <c r="AA120" s="1"/>
  <c r="BE169"/>
  <c r="BF169"/>
  <c r="BG169"/>
  <c r="BH169"/>
  <c r="BI169"/>
  <c r="BK169"/>
  <c r="BK168"/>
  <c r="M81" i="3"/>
  <c r="M28"/>
  <c r="F79"/>
  <c r="F81"/>
  <c r="F83"/>
  <c r="M83"/>
  <c r="F84"/>
  <c r="M84"/>
  <c r="F113"/>
  <c r="F115"/>
  <c r="F117"/>
  <c r="M117"/>
  <c r="F118"/>
  <c r="M118"/>
  <c r="N124"/>
  <c r="BE124"/>
  <c r="W124"/>
  <c r="W123"/>
  <c r="Y124"/>
  <c r="Y123"/>
  <c r="AA124"/>
  <c r="AA123"/>
  <c r="BF124"/>
  <c r="BG124"/>
  <c r="BH124"/>
  <c r="BI124"/>
  <c r="BK124"/>
  <c r="N125"/>
  <c r="W125"/>
  <c r="Y125"/>
  <c r="AA125"/>
  <c r="BE125"/>
  <c r="BF125"/>
  <c r="BG125"/>
  <c r="BH125"/>
  <c r="BI125"/>
  <c r="BK125"/>
  <c r="N126"/>
  <c r="W126"/>
  <c r="Y126"/>
  <c r="AA126"/>
  <c r="BE126"/>
  <c r="BF126"/>
  <c r="BG126"/>
  <c r="BH126"/>
  <c r="BI126"/>
  <c r="BK126"/>
  <c r="N128"/>
  <c r="BE128"/>
  <c r="W128"/>
  <c r="Y128"/>
  <c r="AA128"/>
  <c r="BF128"/>
  <c r="BG128"/>
  <c r="BH128"/>
  <c r="BI128"/>
  <c r="BK128"/>
  <c r="N129"/>
  <c r="W129"/>
  <c r="Y129"/>
  <c r="AA129"/>
  <c r="BE129"/>
  <c r="BF129"/>
  <c r="BG129"/>
  <c r="BH129"/>
  <c r="BI129"/>
  <c r="BK129"/>
  <c r="N130"/>
  <c r="W130"/>
  <c r="Y130"/>
  <c r="AA130"/>
  <c r="BE130"/>
  <c r="BF130"/>
  <c r="BG130"/>
  <c r="BH130"/>
  <c r="BI130"/>
  <c r="BK130"/>
  <c r="N131"/>
  <c r="W131"/>
  <c r="Y131"/>
  <c r="AA131"/>
  <c r="BE131"/>
  <c r="BF131"/>
  <c r="BG131"/>
  <c r="BH131"/>
  <c r="BI131"/>
  <c r="BK131"/>
  <c r="N132"/>
  <c r="W132"/>
  <c r="Y132"/>
  <c r="AA132"/>
  <c r="BE132"/>
  <c r="BF132"/>
  <c r="BG132"/>
  <c r="BH132"/>
  <c r="BI132"/>
  <c r="BK132"/>
  <c r="N133"/>
  <c r="W133"/>
  <c r="Y133"/>
  <c r="AA133"/>
  <c r="BE133"/>
  <c r="BF133"/>
  <c r="BG133"/>
  <c r="BH133"/>
  <c r="BI133"/>
  <c r="BK133"/>
  <c r="N134"/>
  <c r="W134"/>
  <c r="Y134"/>
  <c r="AA134"/>
  <c r="BE134"/>
  <c r="BF134"/>
  <c r="BG134"/>
  <c r="BH134"/>
  <c r="BI134"/>
  <c r="BK134"/>
  <c r="N135"/>
  <c r="W135"/>
  <c r="Y135"/>
  <c r="AA135"/>
  <c r="BE135"/>
  <c r="BF135"/>
  <c r="BG135"/>
  <c r="BH135"/>
  <c r="BI135"/>
  <c r="BK135"/>
  <c r="N136"/>
  <c r="W136"/>
  <c r="Y136"/>
  <c r="AA136"/>
  <c r="BE136"/>
  <c r="BF136"/>
  <c r="BG136"/>
  <c r="BH136"/>
  <c r="BI136"/>
  <c r="BK136"/>
  <c r="N137"/>
  <c r="W137"/>
  <c r="Y137"/>
  <c r="AA137"/>
  <c r="BE137"/>
  <c r="BF137"/>
  <c r="BG137"/>
  <c r="BH137"/>
  <c r="BI137"/>
  <c r="BK137"/>
  <c r="N139"/>
  <c r="W139"/>
  <c r="Y139"/>
  <c r="AA139"/>
  <c r="BE139"/>
  <c r="BF139"/>
  <c r="BG139"/>
  <c r="BH139"/>
  <c r="BI139"/>
  <c r="BK139"/>
  <c r="N140"/>
  <c r="W140"/>
  <c r="Y140"/>
  <c r="AA140"/>
  <c r="BE140"/>
  <c r="BF140"/>
  <c r="BG140"/>
  <c r="BH140"/>
  <c r="BI140"/>
  <c r="BK140"/>
  <c r="N141"/>
  <c r="W141"/>
  <c r="Y141"/>
  <c r="AA141"/>
  <c r="BE141"/>
  <c r="BF141"/>
  <c r="BG141"/>
  <c r="BH141"/>
  <c r="BI141"/>
  <c r="BK141"/>
  <c r="N142"/>
  <c r="W142"/>
  <c r="Y142"/>
  <c r="AA142"/>
  <c r="BE142"/>
  <c r="BF142"/>
  <c r="BG142"/>
  <c r="BH142"/>
  <c r="BI142"/>
  <c r="BK142"/>
  <c r="N143"/>
  <c r="W143"/>
  <c r="Y143"/>
  <c r="AA143"/>
  <c r="BE143"/>
  <c r="BF143"/>
  <c r="BG143"/>
  <c r="BH143"/>
  <c r="BI143"/>
  <c r="BK143"/>
  <c r="N144"/>
  <c r="W144"/>
  <c r="Y144"/>
  <c r="AA144"/>
  <c r="BE144"/>
  <c r="BF144"/>
  <c r="BG144"/>
  <c r="BH144"/>
  <c r="BI144"/>
  <c r="BK144"/>
  <c r="N145"/>
  <c r="W145"/>
  <c r="Y145"/>
  <c r="AA145"/>
  <c r="BE145"/>
  <c r="BF145"/>
  <c r="BG145"/>
  <c r="BH145"/>
  <c r="BI145"/>
  <c r="BK145"/>
  <c r="N146"/>
  <c r="W146"/>
  <c r="Y146"/>
  <c r="AA146"/>
  <c r="BE146"/>
  <c r="BF146"/>
  <c r="BG146"/>
  <c r="BH146"/>
  <c r="BI146"/>
  <c r="BK146"/>
  <c r="W147"/>
  <c r="N148"/>
  <c r="BE148"/>
  <c r="W148"/>
  <c r="Y148"/>
  <c r="Y147"/>
  <c r="AA148"/>
  <c r="AA147"/>
  <c r="BF148"/>
  <c r="BG148"/>
  <c r="BH148"/>
  <c r="BI148"/>
  <c r="BK148"/>
  <c r="BK147" s="1"/>
  <c r="N151"/>
  <c r="BE151"/>
  <c r="W151"/>
  <c r="Y151"/>
  <c r="Y150"/>
  <c r="AA151"/>
  <c r="BF151"/>
  <c r="BG151"/>
  <c r="BH151"/>
  <c r="BI151"/>
  <c r="BK151"/>
  <c r="N152"/>
  <c r="W152"/>
  <c r="Y152"/>
  <c r="AA152"/>
  <c r="AA150"/>
  <c r="BE152"/>
  <c r="BF152"/>
  <c r="BG152"/>
  <c r="BH152"/>
  <c r="BI152"/>
  <c r="BK152"/>
  <c r="N153"/>
  <c r="W153"/>
  <c r="Y153"/>
  <c r="AA153"/>
  <c r="BE153"/>
  <c r="BF153"/>
  <c r="BG153"/>
  <c r="BH153"/>
  <c r="BI153"/>
  <c r="BK153"/>
  <c r="N154"/>
  <c r="W154"/>
  <c r="Y154"/>
  <c r="AA154"/>
  <c r="BE154"/>
  <c r="BF154"/>
  <c r="BG154"/>
  <c r="BH154"/>
  <c r="BI154"/>
  <c r="BK154"/>
  <c r="N156"/>
  <c r="W156"/>
  <c r="W155"/>
  <c r="Y156"/>
  <c r="Y155"/>
  <c r="AA156"/>
  <c r="AA155"/>
  <c r="BE156"/>
  <c r="BF156"/>
  <c r="BG156"/>
  <c r="BH156"/>
  <c r="BI156"/>
  <c r="BK156"/>
  <c r="N157"/>
  <c r="W157"/>
  <c r="Y157"/>
  <c r="AA157"/>
  <c r="BE157"/>
  <c r="BF157"/>
  <c r="BG157"/>
  <c r="BH157"/>
  <c r="BI157"/>
  <c r="BK157"/>
  <c r="BK155" s="1"/>
  <c r="N155" s="1"/>
  <c r="N96" s="1"/>
  <c r="N159"/>
  <c r="BE159"/>
  <c r="W159"/>
  <c r="Y159"/>
  <c r="AA159"/>
  <c r="BF159"/>
  <c r="BG159"/>
  <c r="BH159"/>
  <c r="BI159"/>
  <c r="BK159"/>
  <c r="N160"/>
  <c r="W160"/>
  <c r="Y160"/>
  <c r="AA160"/>
  <c r="BE160"/>
  <c r="BF160"/>
  <c r="BG160"/>
  <c r="BH160"/>
  <c r="BI160"/>
  <c r="BK160"/>
  <c r="N161"/>
  <c r="W161"/>
  <c r="Y161"/>
  <c r="AA161"/>
  <c r="BE161"/>
  <c r="BF161"/>
  <c r="BG161"/>
  <c r="BH161"/>
  <c r="BI161"/>
  <c r="BK161"/>
  <c r="N162"/>
  <c r="W162"/>
  <c r="Y162"/>
  <c r="AA162"/>
  <c r="BE162"/>
  <c r="BF162"/>
  <c r="BG162"/>
  <c r="BH162"/>
  <c r="BI162"/>
  <c r="BK162"/>
  <c r="N163"/>
  <c r="W163"/>
  <c r="Y163"/>
  <c r="AA163"/>
  <c r="BE163"/>
  <c r="BF163"/>
  <c r="BG163"/>
  <c r="BH163"/>
  <c r="BI163"/>
  <c r="BK163"/>
  <c r="N164"/>
  <c r="W164"/>
  <c r="Y164"/>
  <c r="AA164"/>
  <c r="BE164"/>
  <c r="BF164"/>
  <c r="BG164"/>
  <c r="BH164"/>
  <c r="BI164"/>
  <c r="BK164"/>
  <c r="N165"/>
  <c r="W165"/>
  <c r="Y165"/>
  <c r="AA165"/>
  <c r="BE165"/>
  <c r="BF165"/>
  <c r="BG165"/>
  <c r="BH165"/>
  <c r="BI165"/>
  <c r="BK165"/>
  <c r="N166"/>
  <c r="W166"/>
  <c r="Y166"/>
  <c r="AA166"/>
  <c r="BE166"/>
  <c r="BF166"/>
  <c r="BG166"/>
  <c r="BH166"/>
  <c r="BI166"/>
  <c r="BK166"/>
  <c r="N167"/>
  <c r="W167"/>
  <c r="Y167"/>
  <c r="AA167"/>
  <c r="BE167"/>
  <c r="BF167"/>
  <c r="BG167"/>
  <c r="BH167"/>
  <c r="BI167"/>
  <c r="BK167"/>
  <c r="N168"/>
  <c r="W168"/>
  <c r="Y168"/>
  <c r="AA168"/>
  <c r="BE168"/>
  <c r="BF168"/>
  <c r="BG168"/>
  <c r="BH168"/>
  <c r="BI168"/>
  <c r="BK168"/>
  <c r="N170"/>
  <c r="W170"/>
  <c r="Y170"/>
  <c r="AA170"/>
  <c r="BE170"/>
  <c r="BF170"/>
  <c r="BG170"/>
  <c r="BH170"/>
  <c r="BI170"/>
  <c r="BK170"/>
  <c r="N171"/>
  <c r="W171"/>
  <c r="Y171"/>
  <c r="AA171"/>
  <c r="BE171"/>
  <c r="BF171"/>
  <c r="BG171"/>
  <c r="BH171"/>
  <c r="BI171"/>
  <c r="BK171"/>
  <c r="N172"/>
  <c r="W172"/>
  <c r="Y172"/>
  <c r="AA172"/>
  <c r="BE172"/>
  <c r="BF172"/>
  <c r="BG172"/>
  <c r="BH172"/>
  <c r="BI172"/>
  <c r="BK172"/>
  <c r="W175"/>
  <c r="W174"/>
  <c r="W173" s="1"/>
  <c r="W121" s="1"/>
  <c r="Y175"/>
  <c r="Y174" s="1"/>
  <c r="Y173" s="1"/>
  <c r="Y121" s="1"/>
  <c r="AA175"/>
  <c r="AA174"/>
  <c r="AA173" s="1"/>
  <c r="AA121" s="1"/>
  <c r="BE175"/>
  <c r="BF175"/>
  <c r="BG175"/>
  <c r="BH175"/>
  <c r="BI175"/>
  <c r="BK175"/>
  <c r="BK174"/>
  <c r="N174" s="1"/>
  <c r="N100" s="1"/>
  <c r="N168" i="2"/>
  <c r="N99" s="1"/>
  <c r="BK167"/>
  <c r="N167" s="1"/>
  <c r="N98" s="1"/>
  <c r="BK148"/>
  <c r="N148" s="1"/>
  <c r="N95" s="1"/>
  <c r="AA148"/>
  <c r="Y148"/>
  <c r="W148"/>
  <c r="Y137"/>
  <c r="BK169" i="3"/>
  <c r="N169" s="1"/>
  <c r="N98" s="1"/>
  <c r="AA169"/>
  <c r="W169"/>
  <c r="Y169"/>
  <c r="Y158"/>
  <c r="BK158"/>
  <c r="N158" s="1"/>
  <c r="N97" s="1"/>
  <c r="AA158"/>
  <c r="AA149"/>
  <c r="W158"/>
  <c r="Y149"/>
  <c r="W150"/>
  <c r="BK138"/>
  <c r="N138" s="1"/>
  <c r="N92" s="1"/>
  <c r="AA138"/>
  <c r="W138"/>
  <c r="W122"/>
  <c r="Y138"/>
  <c r="M33"/>
  <c r="W127"/>
  <c r="BK127"/>
  <c r="N127" s="1"/>
  <c r="N91" s="1"/>
  <c r="AA127"/>
  <c r="Y127"/>
  <c r="AA122"/>
  <c r="H34"/>
  <c r="H36"/>
  <c r="BK123"/>
  <c r="N123" s="1"/>
  <c r="N90" s="1"/>
  <c r="H35"/>
  <c r="H33"/>
  <c r="H32"/>
  <c r="M32"/>
  <c r="BK156" i="2"/>
  <c r="N156" s="1"/>
  <c r="N97" s="1"/>
  <c r="AA156"/>
  <c r="W156"/>
  <c r="W147"/>
  <c r="Y156"/>
  <c r="Y147"/>
  <c r="BK147"/>
  <c r="N147" s="1"/>
  <c r="N94" s="1"/>
  <c r="AA137"/>
  <c r="W137"/>
  <c r="BK137"/>
  <c r="N137" s="1"/>
  <c r="N92" s="1"/>
  <c r="H33"/>
  <c r="W126"/>
  <c r="BK126"/>
  <c r="N126" s="1"/>
  <c r="N91" s="1"/>
  <c r="AA126"/>
  <c r="AA121"/>
  <c r="H35"/>
  <c r="M33"/>
  <c r="H36"/>
  <c r="Y126"/>
  <c r="Y121"/>
  <c r="H34"/>
  <c r="M32"/>
  <c r="H32"/>
  <c r="AA147"/>
  <c r="W121"/>
  <c r="Y122" i="3"/>
  <c r="W149"/>
  <c r="Y123" i="11"/>
  <c r="H33"/>
  <c r="W156"/>
  <c r="AA156"/>
  <c r="W123" i="10"/>
  <c r="M33"/>
  <c r="H35"/>
  <c r="AA159"/>
  <c r="Y159"/>
  <c r="H33" i="9"/>
  <c r="W128"/>
  <c r="W123"/>
  <c r="AA128"/>
  <c r="AA123"/>
  <c r="AA155"/>
  <c r="Y155"/>
  <c r="Y122"/>
  <c r="M115" i="3"/>
  <c r="F78" i="7"/>
  <c r="M114" i="2"/>
  <c r="M32" i="6"/>
  <c r="H32"/>
  <c r="M81"/>
  <c r="M116" i="9"/>
  <c r="F78" i="6"/>
  <c r="F78" i="3"/>
  <c r="F78" i="2"/>
  <c r="W34" i="8"/>
  <c r="AY87"/>
  <c r="W33"/>
  <c r="AX87"/>
  <c r="F113" i="11"/>
  <c r="M116"/>
  <c r="N122" i="2" l="1"/>
  <c r="N90" s="1"/>
  <c r="BK121"/>
  <c r="N121" s="1"/>
  <c r="N89" s="1"/>
  <c r="BK111" i="6"/>
  <c r="N111" s="1"/>
  <c r="N88" s="1"/>
  <c r="M27" s="1"/>
  <c r="M30" s="1"/>
  <c r="N112"/>
  <c r="N89" s="1"/>
  <c r="N113"/>
  <c r="N90" s="1"/>
  <c r="BK173" i="3"/>
  <c r="N173" s="1"/>
  <c r="N99" s="1"/>
  <c r="BK150"/>
  <c r="N150"/>
  <c r="N95" s="1"/>
  <c r="BK149"/>
  <c r="N149" s="1"/>
  <c r="N94" s="1"/>
  <c r="N147"/>
  <c r="N93" s="1"/>
  <c r="BK122"/>
  <c r="N122" s="1"/>
  <c r="N89" s="1"/>
  <c r="BK112" i="7"/>
  <c r="H32"/>
  <c r="M32"/>
  <c r="H34" i="9"/>
  <c r="H36"/>
  <c r="N128"/>
  <c r="N91" s="1"/>
  <c r="BK123"/>
  <c r="H32"/>
  <c r="M32"/>
  <c r="BK179" i="11"/>
  <c r="N179" s="1"/>
  <c r="N100" s="1"/>
  <c r="N180"/>
  <c r="N101" s="1"/>
  <c r="M32" i="10"/>
  <c r="H32"/>
  <c r="N123"/>
  <c r="N89" s="1"/>
  <c r="BK122"/>
  <c r="N122" s="1"/>
  <c r="N88" s="1"/>
  <c r="BK156" i="11"/>
  <c r="N156" s="1"/>
  <c r="N95" s="1"/>
  <c r="BK123"/>
  <c r="M32"/>
  <c r="H32"/>
  <c r="BK122"/>
  <c r="N122" s="1"/>
  <c r="N88" s="1"/>
  <c r="N123"/>
  <c r="N89" s="1"/>
  <c r="N124"/>
  <c r="N90" s="1"/>
  <c r="BK120" i="2" l="1"/>
  <c r="N120" s="1"/>
  <c r="N88" s="1"/>
  <c r="M27" s="1"/>
  <c r="M30" s="1"/>
  <c r="L38" s="1"/>
  <c r="L94" i="6"/>
  <c r="AG91" i="8"/>
  <c r="AN91" s="1"/>
  <c r="L38" i="6"/>
  <c r="BK121" i="3"/>
  <c r="N121" s="1"/>
  <c r="N88" s="1"/>
  <c r="M27" s="1"/>
  <c r="M30" s="1"/>
  <c r="L38" s="1"/>
  <c r="BK111" i="7"/>
  <c r="N111" s="1"/>
  <c r="N88" s="1"/>
  <c r="N112"/>
  <c r="N89" s="1"/>
  <c r="BK122" i="9"/>
  <c r="N122" s="1"/>
  <c r="N88" s="1"/>
  <c r="N123"/>
  <c r="N89" s="1"/>
  <c r="L105" i="10"/>
  <c r="M27"/>
  <c r="M30" s="1"/>
  <c r="L105" i="11"/>
  <c r="M27"/>
  <c r="M30" s="1"/>
  <c r="AG88" i="8" l="1"/>
  <c r="AN88" s="1"/>
  <c r="AN87" s="1"/>
  <c r="L103" i="2"/>
  <c r="AG89" i="8"/>
  <c r="L104" i="3"/>
  <c r="L94" i="7"/>
  <c r="M27"/>
  <c r="M30" s="1"/>
  <c r="L105" i="9"/>
  <c r="M27"/>
  <c r="M30" s="1"/>
  <c r="AG94" i="8"/>
  <c r="AN94" s="1"/>
  <c r="L38" i="10"/>
  <c r="AG95" i="8"/>
  <c r="L38" i="11"/>
  <c r="AG87" i="8" l="1"/>
  <c r="L38" i="7"/>
  <c r="AG92" i="8"/>
  <c r="AN92" s="1"/>
  <c r="AG93"/>
  <c r="AN93" s="1"/>
  <c r="L38" i="9"/>
  <c r="AN95" i="8"/>
  <c r="AG90" l="1"/>
  <c r="AG98" s="1"/>
  <c r="AK26" s="1"/>
  <c r="W31" s="1"/>
  <c r="AK31" s="1"/>
  <c r="AN90"/>
  <c r="AN98" s="1"/>
  <c r="AK37" s="1"/>
  <c r="AK29" l="1"/>
</calcChain>
</file>

<file path=xl/sharedStrings.xml><?xml version="1.0" encoding="utf-8"?>
<sst xmlns="http://schemas.openxmlformats.org/spreadsheetml/2006/main" count="4317" uniqueCount="387">
  <si>
    <t>2012</t>
  </si>
  <si>
    <t>List obsahuje:</t>
  </si>
  <si>
    <t>2.0</t>
  </si>
  <si>
    <t>ZAMOK</t>
  </si>
  <si>
    <t>False</t>
  </si>
  <si>
    <t>optimalizováno pro tisk sestav ve formátu A4 - na výšku</t>
  </si>
  <si>
    <t>&gt;&gt;  skryté sloupce  &lt;&lt;</t>
  </si>
  <si>
    <t>0,01</t>
  </si>
  <si>
    <t>21</t>
  </si>
  <si>
    <t>15</t>
  </si>
  <si>
    <t>SOUHRNNÝ LIST STAVBY</t>
  </si>
  <si>
    <t>v ---  níže se nacházejí doplnkové a pomocné údaje k sestavám  --- v</t>
  </si>
  <si>
    <t>0,001</t>
  </si>
  <si>
    <t>Kód:</t>
  </si>
  <si>
    <t>hlizov2</t>
  </si>
  <si>
    <t>Stavba:</t>
  </si>
  <si>
    <t>0,1</t>
  </si>
  <si>
    <t>JKSO:</t>
  </si>
  <si>
    <t>CC-CZ:</t>
  </si>
  <si>
    <t>1</t>
  </si>
  <si>
    <t>Místo:</t>
  </si>
  <si>
    <t>Hlízov</t>
  </si>
  <si>
    <t>Datum:</t>
  </si>
  <si>
    <t>10</t>
  </si>
  <si>
    <t>100</t>
  </si>
  <si>
    <t>Objednavatel:</t>
  </si>
  <si>
    <t>IČ:</t>
  </si>
  <si>
    <t>IČ:00640336</t>
  </si>
  <si>
    <t>Obec Hlízov,285 32 Hlízov 164</t>
  </si>
  <si>
    <t>DIČ:</t>
  </si>
  <si>
    <t>Zhotovitel:</t>
  </si>
  <si>
    <t>dosud neurčen</t>
  </si>
  <si>
    <t>Projektant:</t>
  </si>
  <si>
    <t>Beran Pavel</t>
  </si>
  <si>
    <t>True</t>
  </si>
  <si>
    <t>Zpracovatel:</t>
  </si>
  <si>
    <t>Poznámka:</t>
  </si>
  <si>
    <t>Náklady z rozpočtů</t>
  </si>
  <si>
    <t>Cena bez DPH</t>
  </si>
  <si>
    <t>DPH</t>
  </si>
  <si>
    <t>základní</t>
  </si>
  <si>
    <t>ze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</si>
  <si>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</si>
  <si>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</si>
  <si>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</si>
  <si>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</si>
  <si>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</si>
  <si>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</si>
  <si>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</si>
  <si>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</si>
  <si>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</si>
  <si>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</si>
  <si>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</si>
  <si>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</si>
  <si>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</si>
  <si>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</t>
  </si>
  <si>
    <t>Informatívní údaje z listů zakázek</t>
  </si>
  <si>
    <t>Kód</t>
  </si>
  <si>
    <t>Objekt</t>
  </si>
  <si>
    <t>Cena bez DPH [CZK]</t>
  </si>
  <si>
    <t>Cena s DPH [CZK]</t>
  </si>
  <si>
    <t>z toho Ostat.
náklady [CZK]</t>
  </si>
  <si>
    <t>DPH [CZK]</t>
  </si>
  <si>
    <t>Normohodiny [h]</t>
  </si>
  <si>
    <t>DPH základní [CZK]</t>
  </si>
  <si>
    <t>DPH snížená [CZK]</t>
  </si>
  <si>
    <t>DPH základní přenesená
[CZK]</t>
  </si>
  <si>
    <t>DPH snížená přenesená
[CZK]</t>
  </si>
  <si>
    <t>Základna
DPH základní</t>
  </si>
  <si>
    <t>Základna
DPH snížená</t>
  </si>
  <si>
    <t>Základna
DPH zákl. přenesená</t>
  </si>
  <si>
    <t>Základna
DPH sníž. přenesená</t>
  </si>
  <si>
    <t>Základna
DPH nulová</t>
  </si>
  <si>
    <t>D</t>
  </si>
  <si>
    <t>0</t>
  </si>
  <si>
    <t>###NOIMPORT###</t>
  </si>
  <si>
    <t>IMPORT</t>
  </si>
  <si>
    <t>{E53C5813-DFB5-496D-8789-4916587F87CB}</t>
  </si>
  <si>
    <t>{00000000-0000-0000-0000-000000000000}</t>
  </si>
  <si>
    <t>kaple</t>
  </si>
  <si>
    <t>SO 01 Kaple</t>
  </si>
  <si>
    <t>{6629CC38-DF07-43F4-85A4-1B0CCEE4C40F}</t>
  </si>
  <si>
    <t>{66B8A670-C2B0-4B28-B938-B4F735ED7200}</t>
  </si>
  <si>
    <t>{0A6D7EE5-11F1-4CC7-BFA2-B336DF6E3552}</t>
  </si>
  <si>
    <t>marnice</t>
  </si>
  <si>
    <t>SO 02 Márnice</t>
  </si>
  <si>
    <t>{C848594C-378B-4F79-9218-12803BE178B1}</t>
  </si>
  <si>
    <t>{F35CD5BA-6A2A-44C8-807A-CF6A795EA6D5}</t>
  </si>
  <si>
    <t>Procent. zadání
[% nákladů rozpočtu]</t>
  </si>
  <si>
    <t>Zařazení nákladů</t>
  </si>
  <si>
    <t>Celkové náklady za stavbu 1) + 2)</t>
  </si>
  <si>
    <t>Zpět na list:</t>
  </si>
  <si>
    <t>2</t>
  </si>
  <si>
    <t>KRYCÍ LIST ROZPOČTU</t>
  </si>
  <si>
    <t>Objekt:</t>
  </si>
  <si>
    <t>kaple - SO 01 Kaple</t>
  </si>
  <si>
    <t>Náklady z rozpočtu</t>
  </si>
  <si>
    <t>Ostatní náklady</t>
  </si>
  <si>
    <t>REKAPITULACE ROZPOČTU</t>
  </si>
  <si>
    <t>Kód - Popis</t>
  </si>
  <si>
    <t>Cena celkem [CZK]</t>
  </si>
  <si>
    <t>1) Náklady z rozpočtu</t>
  </si>
  <si>
    <t>-1</t>
  </si>
  <si>
    <t>HSV - Práce a dodávky HSV</t>
  </si>
  <si>
    <t xml:space="preserve">    1 - Zemní práce</t>
  </si>
  <si>
    <t xml:space="preserve">    6 - Úpravy povrchů, podlahy a osazování výplní</t>
  </si>
  <si>
    <t xml:space="preserve">    9 - Ostatní konstrukce a práce, bourání</t>
  </si>
  <si>
    <t xml:space="preserve">    998 - Přesun hmot</t>
  </si>
  <si>
    <t>PSV - Práce a dodávky PSV</t>
  </si>
  <si>
    <t xml:space="preserve">    762 - Konstrukce tesařské</t>
  </si>
  <si>
    <t xml:space="preserve">    764 - Konstrukce klempířské</t>
  </si>
  <si>
    <t xml:space="preserve">    765 - Krytina skládaná</t>
  </si>
  <si>
    <t>VRN - Vedlejší rozpočtové náklady</t>
  </si>
  <si>
    <t xml:space="preserve">    VRN3 - Zařízení staveniště</t>
  </si>
  <si>
    <t>2) Ostatní náklady</t>
  </si>
  <si>
    <t>ROZPOČET</t>
  </si>
  <si>
    <t>PČ</t>
  </si>
  <si>
    <t>Typ</t>
  </si>
  <si>
    <t>Popis</t>
  </si>
  <si>
    <t>MJ</t>
  </si>
  <si>
    <t>Množství</t>
  </si>
  <si>
    <t>J.cena [CZK]</t>
  </si>
  <si>
    <t>Cena celkem
[CZK]</t>
  </si>
  <si>
    <t>Poznámka</t>
  </si>
  <si>
    <t>J. Nh [h]</t>
  </si>
  <si>
    <t>Nh celkem [h]</t>
  </si>
  <si>
    <t>J. hmotnost
[t]</t>
  </si>
  <si>
    <t>Hmotnost
celkem [t]</t>
  </si>
  <si>
    <t>J. suť [t]</t>
  </si>
  <si>
    <t>Suť Celkem [t]</t>
  </si>
  <si>
    <t>ROZPOCET</t>
  </si>
  <si>
    <t>K</t>
  </si>
  <si>
    <t>181111111</t>
  </si>
  <si>
    <t>Plošná úprava terénu do 500 m2 zemina tř 1 až 4 nerovnosti do +/- 100 mm v rovinně a svahu do 1:5</t>
  </si>
  <si>
    <t>m2</t>
  </si>
  <si>
    <t>4</t>
  </si>
  <si>
    <t>-1119446413</t>
  </si>
  <si>
    <t>181411131</t>
  </si>
  <si>
    <t>Založení parkového trávníku výsevem plochy do 1000 m2 v rovině a ve svahu do 1:5</t>
  </si>
  <si>
    <t>-1541947265</t>
  </si>
  <si>
    <t>3</t>
  </si>
  <si>
    <t>M</t>
  </si>
  <si>
    <t>005724100</t>
  </si>
  <si>
    <t>osivo směs travní parková</t>
  </si>
  <si>
    <t>kg</t>
  </si>
  <si>
    <t>8</t>
  </si>
  <si>
    <t>-373545268</t>
  </si>
  <si>
    <t>621531021</t>
  </si>
  <si>
    <t>Tenkovrstvá silikonová zrnitá omítka tl. 2,0 mm včetně penetrace vnějších podhledů</t>
  </si>
  <si>
    <t>1447394161</t>
  </si>
  <si>
    <t>5</t>
  </si>
  <si>
    <t>622135001</t>
  </si>
  <si>
    <t>Vyrovnání podkladu vnějších stěn maltou vápenocementovou tl do 10 mm</t>
  </si>
  <si>
    <t>723640475</t>
  </si>
  <si>
    <t>6</t>
  </si>
  <si>
    <t>622135091</t>
  </si>
  <si>
    <t>Příplatek k vyrovnání vnějších stěn maltou vápenocementovou za každých dalších 5 mm tl</t>
  </si>
  <si>
    <t>-303754975</t>
  </si>
  <si>
    <t>7</t>
  </si>
  <si>
    <t>622325401</t>
  </si>
  <si>
    <t>Oprava vnější vápenné nebo vápenocementové štukové omítky složitosti 3 v rozsahu do 10%</t>
  </si>
  <si>
    <t>705455456</t>
  </si>
  <si>
    <t>622531021</t>
  </si>
  <si>
    <t>Tenkovrstvá silikonová zrnitá omítka tl. 2,0 mm včetně penetrace vnějších stěn</t>
  </si>
  <si>
    <t>1353651792</t>
  </si>
  <si>
    <t>9</t>
  </si>
  <si>
    <t>622613101</t>
  </si>
  <si>
    <t>Hydrofobizační nátěr silikonový vnějších stěn z cihel nebo z přírodního kamene ručně</t>
  </si>
  <si>
    <t>33162423</t>
  </si>
  <si>
    <t>622613301</t>
  </si>
  <si>
    <t>Hydrofobizační nátěr silikonový střech z cihel nebo z přírodního kamene strojně</t>
  </si>
  <si>
    <t>-187403359</t>
  </si>
  <si>
    <t>11</t>
  </si>
  <si>
    <t>629991011</t>
  </si>
  <si>
    <t>Zakrytí výplní otvorů a svislých ploch fólií přilepenou lepící páskou</t>
  </si>
  <si>
    <t>2121546475</t>
  </si>
  <si>
    <t>12</t>
  </si>
  <si>
    <t>629999022</t>
  </si>
  <si>
    <t>Příplatek k omítce za provádění zaoblených ploch poloměru přes 100 mm</t>
  </si>
  <si>
    <t>61958405</t>
  </si>
  <si>
    <t>13</t>
  </si>
  <si>
    <t>629999042</t>
  </si>
  <si>
    <t>Příplatek k úpravám vnějších povrchů za provádění prací v nadstřešní části</t>
  </si>
  <si>
    <t>-2069494208</t>
  </si>
  <si>
    <t>14</t>
  </si>
  <si>
    <t>941111111</t>
  </si>
  <si>
    <t>Montáž lešení řadového trubkového lehkého s podlahami zatížení do 200 kg/m2 š do 0,9 m v do 10 m</t>
  </si>
  <si>
    <t>806016066</t>
  </si>
  <si>
    <t>941111211</t>
  </si>
  <si>
    <t>Příplatek k lešení řadovému trubkovému lehkému s podlahami š 0,9 m v 10 m za první a ZKD den použití</t>
  </si>
  <si>
    <t>398997511</t>
  </si>
  <si>
    <t>16</t>
  </si>
  <si>
    <t>941111811</t>
  </si>
  <si>
    <t>Demontáž lešení řadového trubkového lehkého s podlahami zatížení do 200 kg/m2 š do 0,9 m v do 10 m</t>
  </si>
  <si>
    <t>-55227688</t>
  </si>
  <si>
    <t>17</t>
  </si>
  <si>
    <t>978019321</t>
  </si>
  <si>
    <t>Otlučení vnější vápenné nebo vápenocementové vnější omítky stupně členitosti 3 až 5  rozsahu do 10%</t>
  </si>
  <si>
    <t>-593767435</t>
  </si>
  <si>
    <t>18</t>
  </si>
  <si>
    <t>985131111</t>
  </si>
  <si>
    <t>Očištění ploch stěn, rubu kleneb a podlah tlakovou vodou</t>
  </si>
  <si>
    <t>-1897030984</t>
  </si>
  <si>
    <t>19</t>
  </si>
  <si>
    <t>985131211</t>
  </si>
  <si>
    <t>Očištění ploch stěn, rubu kleneb a podlah sušeným křemičitým pískem</t>
  </si>
  <si>
    <t>-2104887647</t>
  </si>
  <si>
    <t>20</t>
  </si>
  <si>
    <t>985231111</t>
  </si>
  <si>
    <t>Spárování zdiva aktivovanou maltou spára hl do 40 mm dl do 6 m/m2</t>
  </si>
  <si>
    <t>-2084453490</t>
  </si>
  <si>
    <t>998011001</t>
  </si>
  <si>
    <t>Přesun hmot pro budovy zděné v do 6 m</t>
  </si>
  <si>
    <t>t</t>
  </si>
  <si>
    <t>589424846</t>
  </si>
  <si>
    <t>22</t>
  </si>
  <si>
    <t>762341914</t>
  </si>
  <si>
    <t>Vyřezání části laťování střech průřezu latí do 25 cm2 plochy jednotlivě přes 4 m2</t>
  </si>
  <si>
    <t>-1319665538</t>
  </si>
  <si>
    <t>23</t>
  </si>
  <si>
    <t>762342914</t>
  </si>
  <si>
    <t>Zalaťování otvorů ve střeše latěmi na vzdálenost do 0,22 m plochy jednotlivě do 8 m2</t>
  </si>
  <si>
    <t>-1164790560</t>
  </si>
  <si>
    <t>24</t>
  </si>
  <si>
    <t>605141130</t>
  </si>
  <si>
    <t>řezivo jehličnaté,střešní latě impregnované dl 2 - 3,5 m</t>
  </si>
  <si>
    <t>m3</t>
  </si>
  <si>
    <t>32</t>
  </si>
  <si>
    <t>2051109056</t>
  </si>
  <si>
    <t>25</t>
  </si>
  <si>
    <t>998762101</t>
  </si>
  <si>
    <t>Přesun hmot tonážní pro kce tesařské v objektech v do 6 m</t>
  </si>
  <si>
    <t>572310817</t>
  </si>
  <si>
    <t>26</t>
  </si>
  <si>
    <t>764218606</t>
  </si>
  <si>
    <t>Oplechování rovné římsy mechanicky kotvené z Pz s upraveným povrchem rš 500 mm</t>
  </si>
  <si>
    <t>m</t>
  </si>
  <si>
    <t>-1759727952</t>
  </si>
  <si>
    <t>27</t>
  </si>
  <si>
    <t>998764101</t>
  </si>
  <si>
    <t>Přesun hmot tonážní pro konstrukce klempířské v objektech v do 6 m</t>
  </si>
  <si>
    <t>-1431275559</t>
  </si>
  <si>
    <t>28</t>
  </si>
  <si>
    <t>765111152</t>
  </si>
  <si>
    <t>Montáž krytiny keramické prejzové sklonu do 30° do malty 16 ks/m2</t>
  </si>
  <si>
    <t>365701129</t>
  </si>
  <si>
    <t>29</t>
  </si>
  <si>
    <t>765111231</t>
  </si>
  <si>
    <t>Montáž krytiny keramické nároží do malty</t>
  </si>
  <si>
    <t>-593385293</t>
  </si>
  <si>
    <t>30</t>
  </si>
  <si>
    <t>765111504</t>
  </si>
  <si>
    <t>Příplatek k montáži krytiny keramické za připevňovací prostředky za sklon přes 40° do 50°</t>
  </si>
  <si>
    <t>-1651655469</t>
  </si>
  <si>
    <t>31</t>
  </si>
  <si>
    <t>765111847</t>
  </si>
  <si>
    <t>Demontáž krytiny keramické prejzové sklonu do 30° se zvětralou maltou k dalšímu použití</t>
  </si>
  <si>
    <t>659553704</t>
  </si>
  <si>
    <t>765111853</t>
  </si>
  <si>
    <t>Příplatek k demontáži krytiny keramické prejzové k dalšímu použití za sklon přes 30°</t>
  </si>
  <si>
    <t>771843737</t>
  </si>
  <si>
    <t>33</t>
  </si>
  <si>
    <t>765111873</t>
  </si>
  <si>
    <t>Demontáž krytiny keramické hřebenů a nároží z prejzů sklonu do 30° na sucho k dalšímu použití</t>
  </si>
  <si>
    <t>-124840086</t>
  </si>
  <si>
    <t>34</t>
  </si>
  <si>
    <t>765111883</t>
  </si>
  <si>
    <t>Příplatek k dmtž krytiny keramické hřebenů a nároží z prejzů k dalšímu použití za sklon přes 30°</t>
  </si>
  <si>
    <t>-342219043</t>
  </si>
  <si>
    <t>35</t>
  </si>
  <si>
    <t>765112902</t>
  </si>
  <si>
    <t>Čištění krytiny keramické kladené do malty</t>
  </si>
  <si>
    <t>-486962785</t>
  </si>
  <si>
    <t>36</t>
  </si>
  <si>
    <t>765112931</t>
  </si>
  <si>
    <t>Čištění krytiny keramické hřebenů nebo nároží z hřebenáčů na sucho</t>
  </si>
  <si>
    <t>1627610972</t>
  </si>
  <si>
    <t>37</t>
  </si>
  <si>
    <t>998765101</t>
  </si>
  <si>
    <t>Přesun hmot tonážní pro krytiny skládané v objektech v do 6 m</t>
  </si>
  <si>
    <t>595916171</t>
  </si>
  <si>
    <t>38</t>
  </si>
  <si>
    <t>030001000</t>
  </si>
  <si>
    <t>…</t>
  </si>
  <si>
    <t>1024</t>
  </si>
  <si>
    <t>-1740740555</t>
  </si>
  <si>
    <t>621335113</t>
  </si>
  <si>
    <t>Oprava cementové štukové omítky vnějších podhledů v rozsahu do 50%</t>
  </si>
  <si>
    <t>-1401549911</t>
  </si>
  <si>
    <t>978019361</t>
  </si>
  <si>
    <t>Otlučení vnější vápenné nebo vápenocementové vnější omítky stupně členitosti 3 až 5  rozsahu do 50%</t>
  </si>
  <si>
    <t>-374028730</t>
  </si>
  <si>
    <t>39</t>
  </si>
  <si>
    <t>40</t>
  </si>
  <si>
    <t>41</t>
  </si>
  <si>
    <t>42</t>
  </si>
  <si>
    <t>marnice - SO 02 Márnice</t>
  </si>
  <si>
    <t xml:space="preserve">    783 - Dokončovací práce - nátěry</t>
  </si>
  <si>
    <t>783602821</t>
  </si>
  <si>
    <t>Odstranění nátěrů z dřevěných oken, portálů a výkladců opálením s obroušením</t>
  </si>
  <si>
    <t>697626084</t>
  </si>
  <si>
    <t>783602824</t>
  </si>
  <si>
    <t>Odstranění nátěrů z dřevěných dveří tří a více výplňových opálením s obroušením</t>
  </si>
  <si>
    <t>291835166</t>
  </si>
  <si>
    <t>783621121</t>
  </si>
  <si>
    <t>Nátěry syntetické truhlářských konstrukcí barva dražší matný povrch dvojnásobné, 1x email a 1x tmel</t>
  </si>
  <si>
    <t>-135378932</t>
  </si>
  <si>
    <t>1) Souhrnný list stavby</t>
  </si>
  <si>
    <t>2) Rekapitulace objektů</t>
  </si>
  <si>
    <t>1) Krycí list rozpočtu</t>
  </si>
  <si>
    <t>2) Rekapitulace rozpočtu</t>
  </si>
  <si>
    <t>3) Rozpočet</t>
  </si>
  <si>
    <t>Rekapitulace stavby</t>
  </si>
  <si>
    <t xml:space="preserve">    VRN3 - Zabezpečení staveniště</t>
  </si>
  <si>
    <t>Zabezpečení staveniště</t>
  </si>
  <si>
    <t>{FCA85B61-BE78-4A94-845D-4117161C93A8}</t>
  </si>
  <si>
    <t xml:space="preserve">    997 - Přesun sutě</t>
  </si>
  <si>
    <t>997013111</t>
  </si>
  <si>
    <t>Vnitrostaveništní doprava suti a vybouraných hmot pro budovy v do 6 m s použitím mechanizace</t>
  </si>
  <si>
    <t>2027807083</t>
  </si>
  <si>
    <t>997013501</t>
  </si>
  <si>
    <t>Odvoz suti a vybouraných hmot na skládku nebo meziskládku do 1 km se složením</t>
  </si>
  <si>
    <t>495179870</t>
  </si>
  <si>
    <t>997013509</t>
  </si>
  <si>
    <t>Příplatek k odvozu suti a vybouraných hmot na skládku ZKD 1 km přes 1 km</t>
  </si>
  <si>
    <t>-173167948</t>
  </si>
  <si>
    <t>997013801</t>
  </si>
  <si>
    <t>Poplatek za uložení stavebního betonového odpadu na skládce (skládkovné)</t>
  </si>
  <si>
    <t>-743538556</t>
  </si>
  <si>
    <t>{CE762D09-F09F-4608-ACD4-05696435777D}</t>
  </si>
  <si>
    <t>1) Náklady z rozpočtů - uznatelné</t>
  </si>
  <si>
    <t>2) Náklady rozpočtů - neuznatelné</t>
  </si>
  <si>
    <t>Údržba a obnova hřbitovních staveb</t>
  </si>
  <si>
    <t>{0666B8E1-AFC8-458E-9371-C98E14235B05}</t>
  </si>
  <si>
    <t>sklad - SO 03  Sklad</t>
  </si>
  <si>
    <t>622325403</t>
  </si>
  <si>
    <t>Oprava vnější vápenné nebo vápenocementové štukové omítky složitosti 3 v rozsahu do 30%</t>
  </si>
  <si>
    <t>723842504</t>
  </si>
  <si>
    <t>978019341</t>
  </si>
  <si>
    <t>Otlučení vnější vápenné nebo vápenocementové vnější omítky stupně členitosti 3 až 5  rozsahu do 30%</t>
  </si>
  <si>
    <t>-674733804</t>
  </si>
  <si>
    <t>43</t>
  </si>
  <si>
    <t>44</t>
  </si>
  <si>
    <t>45</t>
  </si>
  <si>
    <t>46</t>
  </si>
  <si>
    <t>Zařízení staveniště</t>
  </si>
  <si>
    <t>{27103560-14AE-4569-A58D-95D2F881EB00}</t>
  </si>
  <si>
    <t>kolumbarium - SO 04 Kolumbárium_1</t>
  </si>
  <si>
    <t xml:space="preserve">    784 - Dokončovací práce - malby a tapety</t>
  </si>
  <si>
    <t>611325423</t>
  </si>
  <si>
    <t>Oprava vnitřní vápenocementové štukové omítky stropů v rozsahu plochy do 50%</t>
  </si>
  <si>
    <t>-1584609643</t>
  </si>
  <si>
    <t>612321141</t>
  </si>
  <si>
    <t>Vápenocementová omítka štuková dvouvrstvá vnitřních stěn nanášená ručně</t>
  </si>
  <si>
    <t>1826231264</t>
  </si>
  <si>
    <t>949101111</t>
  </si>
  <si>
    <t>Lešení pomocné pro objekty pozemních staveb s lešeňovou podlahou v do 1,9 m zatížení do 150 kg/m2</t>
  </si>
  <si>
    <t>2014975770</t>
  </si>
  <si>
    <t>978011161</t>
  </si>
  <si>
    <t>Otlučení vnitřní vápenné nebo vápenocementové omítky stropů v rozsahu do 50 %</t>
  </si>
  <si>
    <t>2103449714</t>
  </si>
  <si>
    <t>978013191</t>
  </si>
  <si>
    <t>Otlučení vnitřní vápenné nebo vápenocementové omítky stěn stěn v rozsahu do 100 %</t>
  </si>
  <si>
    <t>774443649</t>
  </si>
  <si>
    <t>47</t>
  </si>
  <si>
    <t>784181111</t>
  </si>
  <si>
    <t>Základní silikátová jednonásobná penetrace podkladu v místnostech výšky do 3,80m</t>
  </si>
  <si>
    <t>-813817172</t>
  </si>
  <si>
    <t>48</t>
  </si>
  <si>
    <t>784211101</t>
  </si>
  <si>
    <t>Dvojnásobné bílé malby ze směsí za mokra výborně otěruvzdorných v místnostech výšky do 3,80 m</t>
  </si>
  <si>
    <t>641607366</t>
  </si>
  <si>
    <t>49</t>
  </si>
  <si>
    <t>{8BE95CF8-83C0-4FFB-8B8C-F92817216FBF}</t>
  </si>
  <si>
    <t>kolumbarium2 - SO 05 Kolumbárium_2</t>
  </si>
  <si>
    <t>612325422</t>
  </si>
  <si>
    <t>Oprava vnitřní vápenocementové štukové omítky stěn v rozsahu plochy do 30%</t>
  </si>
  <si>
    <t>-1417362573</t>
  </si>
  <si>
    <t>978013141</t>
  </si>
  <si>
    <t>Otlučení vnitřní vápenné nebo vápenocementové omítky stěn stěn v rozsahu do 30 %</t>
  </si>
  <si>
    <t>-1107008493</t>
  </si>
  <si>
    <t>sklad</t>
  </si>
  <si>
    <t>kolumbarium</t>
  </si>
  <si>
    <t>SO 04 Kolumbarium</t>
  </si>
  <si>
    <t>SO 03 Sklad</t>
  </si>
  <si>
    <t>kolumbarium 2</t>
  </si>
  <si>
    <t>SO 05 Kolumbarium</t>
  </si>
</sst>
</file>

<file path=xl/styles.xml><?xml version="1.0" encoding="utf-8"?>
<styleSheet xmlns="http://schemas.openxmlformats.org/spreadsheetml/2006/main">
  <numFmts count="5">
    <numFmt numFmtId="164" formatCode="#,##0.00;\-#,##0.00"/>
    <numFmt numFmtId="165" formatCode="0.00%;\-0.00%"/>
    <numFmt numFmtId="166" formatCode="dd\.mm\.yyyy"/>
    <numFmt numFmtId="167" formatCode="#,##0.00000;\-#,##0.00000"/>
    <numFmt numFmtId="168" formatCode="#,##0.000;\-#,##0.000"/>
  </numFmts>
  <fonts count="51">
    <font>
      <sz val="8"/>
      <name val="Trebuchet MS"/>
      <charset val="238"/>
    </font>
    <font>
      <sz val="8"/>
      <color indexed="43"/>
      <name val="Trebuchet MS"/>
      <charset val="238"/>
    </font>
    <font>
      <sz val="8"/>
      <color indexed="48"/>
      <name val="Trebuchet MS"/>
      <charset val="238"/>
    </font>
    <font>
      <b/>
      <sz val="16"/>
      <name val="Trebuchet MS"/>
      <charset val="238"/>
    </font>
    <font>
      <sz val="9"/>
      <color indexed="55"/>
      <name val="Trebuchet MS"/>
      <charset val="238"/>
    </font>
    <font>
      <sz val="9"/>
      <name val="Trebuchet MS"/>
      <charset val="238"/>
    </font>
    <font>
      <b/>
      <sz val="12"/>
      <name val="Trebuchet MS"/>
      <charset val="238"/>
    </font>
    <font>
      <sz val="10"/>
      <color indexed="63"/>
      <name val="Trebuchet MS"/>
      <charset val="238"/>
    </font>
    <font>
      <sz val="10"/>
      <name val="Trebuchet MS"/>
      <charset val="238"/>
    </font>
    <font>
      <b/>
      <sz val="10"/>
      <name val="Trebuchet MS"/>
      <charset val="238"/>
    </font>
    <font>
      <sz val="8"/>
      <color indexed="55"/>
      <name val="Trebuchet MS"/>
      <charset val="238"/>
    </font>
    <font>
      <b/>
      <sz val="8"/>
      <color indexed="55"/>
      <name val="Trebuchet MS"/>
      <charset val="238"/>
    </font>
    <font>
      <b/>
      <sz val="10"/>
      <color indexed="63"/>
      <name val="Trebuchet MS"/>
      <charset val="238"/>
    </font>
    <font>
      <sz val="10"/>
      <color indexed="55"/>
      <name val="Trebuchet MS"/>
      <charset val="238"/>
    </font>
    <font>
      <b/>
      <sz val="9"/>
      <name val="Trebuchet MS"/>
      <charset val="238"/>
    </font>
    <font>
      <sz val="12"/>
      <color indexed="55"/>
      <name val="Trebuchet MS"/>
      <charset val="238"/>
    </font>
    <font>
      <b/>
      <sz val="12"/>
      <color indexed="16"/>
      <name val="Trebuchet MS"/>
      <charset val="238"/>
    </font>
    <font>
      <sz val="12"/>
      <name val="Trebuchet MS"/>
      <charset val="238"/>
    </font>
    <font>
      <sz val="11"/>
      <name val="Trebuchet MS"/>
      <charset val="238"/>
    </font>
    <font>
      <b/>
      <sz val="11"/>
      <color indexed="56"/>
      <name val="Trebuchet MS"/>
      <charset val="238"/>
    </font>
    <font>
      <sz val="11"/>
      <color indexed="56"/>
      <name val="Trebuchet MS"/>
      <charset val="238"/>
    </font>
    <font>
      <sz val="11"/>
      <color indexed="55"/>
      <name val="Trebuchet MS"/>
      <charset val="238"/>
    </font>
    <font>
      <sz val="12"/>
      <color indexed="56"/>
      <name val="Trebuchet MS"/>
      <charset val="238"/>
    </font>
    <font>
      <sz val="10"/>
      <color indexed="56"/>
      <name val="Trebuchet MS"/>
      <charset val="238"/>
    </font>
    <font>
      <sz val="8"/>
      <color indexed="16"/>
      <name val="Trebuchet MS"/>
      <charset val="238"/>
    </font>
    <font>
      <b/>
      <sz val="8"/>
      <name val="Trebuchet MS"/>
      <charset val="238"/>
    </font>
    <font>
      <sz val="8"/>
      <color indexed="56"/>
      <name val="Trebuchet MS"/>
      <charset val="238"/>
    </font>
    <font>
      <i/>
      <sz val="8"/>
      <color indexed="12"/>
      <name val="Trebuchet MS"/>
      <charset val="238"/>
    </font>
    <font>
      <sz val="10"/>
      <name val="Trebuchet MS"/>
      <family val="2"/>
      <charset val="238"/>
    </font>
    <font>
      <sz val="10"/>
      <color indexed="16"/>
      <name val="Trebuchet MS"/>
      <family val="2"/>
      <charset val="238"/>
    </font>
    <font>
      <b/>
      <sz val="12"/>
      <name val="Trebuchet MS"/>
      <family val="2"/>
      <charset val="238"/>
    </font>
    <font>
      <b/>
      <sz val="12"/>
      <color indexed="16"/>
      <name val="Trebuchet MS"/>
      <family val="2"/>
      <charset val="238"/>
    </font>
    <font>
      <u/>
      <sz val="8"/>
      <color theme="10"/>
      <name val="Trebuchet MS"/>
      <charset val="238"/>
    </font>
    <font>
      <u/>
      <sz val="10"/>
      <color theme="10"/>
      <name val="Trebuchet MS"/>
      <family val="2"/>
      <charset val="238"/>
    </font>
    <font>
      <sz val="10"/>
      <color rgb="FF800000"/>
      <name val="Trebuchet MS"/>
      <family val="2"/>
      <charset val="238"/>
    </font>
    <font>
      <u/>
      <sz val="10"/>
      <color rgb="FF0000FF"/>
      <name val="Trebuchet MS"/>
      <family val="2"/>
      <charset val="238"/>
    </font>
    <font>
      <sz val="8"/>
      <color rgb="FF3366FF"/>
      <name val="Trebuchet MS"/>
      <charset val="238"/>
    </font>
    <font>
      <sz val="9"/>
      <color rgb="FF969696"/>
      <name val="Trebuchet MS"/>
      <charset val="238"/>
    </font>
    <font>
      <sz val="10"/>
      <color rgb="FF333333"/>
      <name val="Trebuchet MS"/>
      <charset val="238"/>
    </font>
    <font>
      <sz val="8"/>
      <color rgb="FF969696"/>
      <name val="Trebuchet MS"/>
      <charset val="238"/>
    </font>
    <font>
      <b/>
      <sz val="10"/>
      <color rgb="FF333333"/>
      <name val="Trebuchet MS"/>
      <charset val="238"/>
    </font>
    <font>
      <sz val="10"/>
      <color rgb="FF969696"/>
      <name val="Trebuchet MS"/>
      <charset val="238"/>
    </font>
    <font>
      <b/>
      <sz val="12"/>
      <color rgb="FF800000"/>
      <name val="Trebuchet MS"/>
      <charset val="238"/>
    </font>
    <font>
      <sz val="12"/>
      <color rgb="FF003366"/>
      <name val="Trebuchet MS"/>
      <charset val="238"/>
    </font>
    <font>
      <sz val="10"/>
      <color rgb="FF003366"/>
      <name val="Trebuchet MS"/>
      <charset val="238"/>
    </font>
    <font>
      <sz val="8"/>
      <color rgb="FF800000"/>
      <name val="Trebuchet MS"/>
      <charset val="238"/>
    </font>
    <font>
      <sz val="8"/>
      <color rgb="FF003366"/>
      <name val="Trebuchet MS"/>
      <charset val="238"/>
    </font>
    <font>
      <sz val="18"/>
      <color theme="10"/>
      <name val="Wingdings 2"/>
      <family val="1"/>
      <charset val="2"/>
    </font>
    <font>
      <i/>
      <sz val="8"/>
      <color rgb="FF0000FF"/>
      <name val="Trebuchet MS"/>
      <charset val="238"/>
    </font>
    <font>
      <b/>
      <sz val="12"/>
      <color theme="5" tint="-0.249977111117893"/>
      <name val="Trebuchet MS"/>
      <family val="2"/>
      <charset val="238"/>
    </font>
    <font>
      <b/>
      <sz val="11"/>
      <color rgb="FF6C2826"/>
      <name val="Trebuchet M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55"/>
      </left>
      <right/>
      <top style="hair">
        <color indexed="55"/>
      </top>
      <bottom/>
      <diagonal/>
    </border>
    <border>
      <left/>
      <right/>
      <top style="hair">
        <color indexed="55"/>
      </top>
      <bottom/>
      <diagonal/>
    </border>
    <border>
      <left/>
      <right style="hair">
        <color indexed="55"/>
      </right>
      <top style="hair">
        <color indexed="55"/>
      </top>
      <bottom/>
      <diagonal/>
    </border>
    <border>
      <left style="hair">
        <color indexed="55"/>
      </left>
      <right/>
      <top/>
      <bottom/>
      <diagonal/>
    </border>
    <border>
      <left/>
      <right style="hair">
        <color indexed="55"/>
      </right>
      <top/>
      <bottom/>
      <diagonal/>
    </border>
    <border>
      <left style="hair">
        <color indexed="55"/>
      </left>
      <right/>
      <top/>
      <bottom style="hair">
        <color indexed="55"/>
      </bottom>
      <diagonal/>
    </border>
    <border>
      <left/>
      <right/>
      <top/>
      <bottom style="hair">
        <color indexed="55"/>
      </bottom>
      <diagonal/>
    </border>
    <border>
      <left/>
      <right style="hair">
        <color indexed="55"/>
      </right>
      <top/>
      <bottom style="hair">
        <color indexed="55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969696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">
    <xf numFmtId="0" fontId="0" fillId="0" borderId="0" applyAlignment="0">
      <alignment vertical="top" wrapText="1"/>
      <protection locked="0"/>
    </xf>
    <xf numFmtId="0" fontId="32" fillId="0" borderId="0" applyNumberFormat="0" applyFill="0" applyBorder="0" applyAlignment="0" applyProtection="0">
      <alignment vertical="top"/>
      <protection locked="0"/>
    </xf>
  </cellStyleXfs>
  <cellXfs count="540">
    <xf numFmtId="0" fontId="0" fillId="0" borderId="0" xfId="0" applyAlignment="1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0" fontId="0" fillId="2" borderId="0" xfId="0" applyFill="1" applyAlignment="1">
      <alignment horizontal="left" vertical="top"/>
      <protection locked="0"/>
    </xf>
    <xf numFmtId="0" fontId="0" fillId="2" borderId="0" xfId="0" applyFont="1" applyFill="1" applyAlignment="1">
      <alignment horizontal="left" vertical="top"/>
      <protection locked="0"/>
    </xf>
    <xf numFmtId="0" fontId="0" fillId="0" borderId="0" xfId="0" applyFont="1" applyAlignment="1">
      <alignment horizontal="left" vertical="center"/>
      <protection locked="0"/>
    </xf>
    <xf numFmtId="0" fontId="0" fillId="0" borderId="1" xfId="0" applyBorder="1" applyAlignment="1" applyProtection="1">
      <alignment horizontal="left" vertical="top"/>
    </xf>
    <xf numFmtId="0" fontId="0" fillId="0" borderId="2" xfId="0" applyBorder="1" applyAlignment="1" applyProtection="1">
      <alignment horizontal="left" vertical="top"/>
    </xf>
    <xf numFmtId="0" fontId="0" fillId="0" borderId="3" xfId="0" applyBorder="1" applyAlignment="1" applyProtection="1">
      <alignment horizontal="left" vertical="top"/>
    </xf>
    <xf numFmtId="0" fontId="0" fillId="0" borderId="4" xfId="0" applyBorder="1" applyAlignment="1" applyProtection="1">
      <alignment horizontal="left" vertical="top"/>
    </xf>
    <xf numFmtId="0" fontId="0" fillId="0" borderId="0" xfId="0" applyAlignment="1" applyProtection="1">
      <alignment horizontal="left" vertical="top"/>
    </xf>
    <xf numFmtId="0" fontId="0" fillId="0" borderId="5" xfId="0" applyBorder="1" applyAlignment="1" applyProtection="1">
      <alignment horizontal="left" vertical="top"/>
    </xf>
    <xf numFmtId="0" fontId="2" fillId="0" borderId="0" xfId="0" applyFont="1" applyAlignment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left" vertical="top"/>
    </xf>
    <xf numFmtId="0" fontId="4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/>
    </xf>
    <xf numFmtId="0" fontId="0" fillId="0" borderId="4" xfId="0" applyBorder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0" fontId="0" fillId="0" borderId="5" xfId="0" applyBorder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165" fontId="10" fillId="0" borderId="0" xfId="0" applyNumberFormat="1" applyFont="1" applyAlignment="1" applyProtection="1">
      <alignment horizontal="right" vertical="center"/>
    </xf>
    <xf numFmtId="0" fontId="10" fillId="0" borderId="0" xfId="0" applyFont="1" applyAlignment="1" applyProtection="1">
      <alignment horizontal="center" vertical="center"/>
    </xf>
    <xf numFmtId="0" fontId="0" fillId="3" borderId="0" xfId="0" applyFill="1" applyAlignment="1" applyProtection="1">
      <alignment horizontal="left" vertical="center"/>
    </xf>
    <xf numFmtId="0" fontId="6" fillId="3" borderId="6" xfId="0" applyFont="1" applyFill="1" applyBorder="1" applyAlignment="1" applyProtection="1">
      <alignment horizontal="left" vertical="center"/>
    </xf>
    <xf numFmtId="0" fontId="0" fillId="3" borderId="7" xfId="0" applyFill="1" applyBorder="1" applyAlignment="1" applyProtection="1">
      <alignment horizontal="left" vertical="center"/>
    </xf>
    <xf numFmtId="0" fontId="6" fillId="3" borderId="7" xfId="0" applyFont="1" applyFill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left" vertical="center"/>
    </xf>
    <xf numFmtId="0" fontId="0" fillId="0" borderId="9" xfId="0" applyBorder="1" applyAlignment="1" applyProtection="1">
      <alignment horizontal="left" vertical="center"/>
    </xf>
    <xf numFmtId="0" fontId="0" fillId="0" borderId="10" xfId="0" applyBorder="1" applyAlignment="1" applyProtection="1">
      <alignment horizontal="left" vertical="center"/>
    </xf>
    <xf numFmtId="0" fontId="0" fillId="0" borderId="11" xfId="0" applyBorder="1" applyAlignment="1" applyProtection="1">
      <alignment horizontal="left" vertical="top"/>
    </xf>
    <xf numFmtId="0" fontId="0" fillId="0" borderId="12" xfId="0" applyBorder="1" applyAlignment="1" applyProtection="1">
      <alignment horizontal="left" vertical="top"/>
    </xf>
    <xf numFmtId="0" fontId="13" fillId="0" borderId="13" xfId="0" applyFont="1" applyBorder="1" applyAlignment="1" applyProtection="1">
      <alignment horizontal="left" vertical="center"/>
    </xf>
    <xf numFmtId="0" fontId="0" fillId="0" borderId="14" xfId="0" applyBorder="1" applyAlignment="1" applyProtection="1">
      <alignment horizontal="left" vertical="center"/>
    </xf>
    <xf numFmtId="0" fontId="13" fillId="0" borderId="14" xfId="0" applyFont="1" applyBorder="1" applyAlignment="1" applyProtection="1">
      <alignment horizontal="left" vertical="center"/>
    </xf>
    <xf numFmtId="0" fontId="0" fillId="0" borderId="15" xfId="0" applyBorder="1" applyAlignment="1" applyProtection="1">
      <alignment horizontal="left" vertical="center"/>
    </xf>
    <xf numFmtId="0" fontId="0" fillId="0" borderId="16" xfId="0" applyBorder="1" applyAlignment="1" applyProtection="1">
      <alignment horizontal="left" vertical="center"/>
    </xf>
    <xf numFmtId="0" fontId="0" fillId="0" borderId="17" xfId="0" applyBorder="1" applyAlignment="1" applyProtection="1">
      <alignment horizontal="left" vertical="center"/>
    </xf>
    <xf numFmtId="0" fontId="0" fillId="0" borderId="18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left" vertical="center"/>
    </xf>
    <xf numFmtId="0" fontId="0" fillId="0" borderId="2" xfId="0" applyBorder="1" applyAlignment="1" applyProtection="1">
      <alignment horizontal="left" vertical="center"/>
    </xf>
    <xf numFmtId="0" fontId="0" fillId="0" borderId="3" xfId="0" applyBorder="1" applyAlignment="1" applyProtection="1">
      <alignment horizontal="left" vertical="center"/>
    </xf>
    <xf numFmtId="0" fontId="6" fillId="0" borderId="0" xfId="0" applyFont="1" applyAlignment="1" applyProtection="1">
      <alignment horizontal="left" vertical="center"/>
    </xf>
    <xf numFmtId="0" fontId="4" fillId="0" borderId="19" xfId="0" applyFont="1" applyBorder="1" applyAlignment="1" applyProtection="1">
      <alignment horizontal="center" vertical="center" wrapText="1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left" vertical="center"/>
    </xf>
    <xf numFmtId="0" fontId="16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center"/>
      <protection locked="0"/>
    </xf>
    <xf numFmtId="0" fontId="16" fillId="3" borderId="0" xfId="0" applyFont="1" applyFill="1" applyAlignment="1" applyProtection="1">
      <alignment horizontal="left" vertical="center"/>
    </xf>
    <xf numFmtId="0" fontId="0" fillId="0" borderId="0" xfId="0" applyFont="1" applyAlignment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</xf>
    <xf numFmtId="0" fontId="0" fillId="0" borderId="0" xfId="0" applyAlignment="1" applyProtection="1">
      <alignment horizontal="left" vertical="center" wrapText="1"/>
    </xf>
    <xf numFmtId="0" fontId="0" fillId="0" borderId="5" xfId="0" applyBorder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right" vertical="center"/>
    </xf>
    <xf numFmtId="0" fontId="6" fillId="3" borderId="7" xfId="0" applyFont="1" applyFill="1" applyBorder="1" applyAlignment="1" applyProtection="1">
      <alignment horizontal="right" vertical="center"/>
    </xf>
    <xf numFmtId="0" fontId="0" fillId="0" borderId="1" xfId="0" applyBorder="1" applyAlignment="1">
      <alignment horizontal="left" vertical="center"/>
      <protection locked="0"/>
    </xf>
    <xf numFmtId="0" fontId="0" fillId="0" borderId="2" xfId="0" applyBorder="1" applyAlignment="1">
      <alignment horizontal="left" vertical="center"/>
      <protection locked="0"/>
    </xf>
    <xf numFmtId="0" fontId="0" fillId="0" borderId="3" xfId="0" applyBorder="1" applyAlignment="1">
      <alignment horizontal="left" vertical="center"/>
      <protection locked="0"/>
    </xf>
    <xf numFmtId="0" fontId="22" fillId="0" borderId="4" xfId="0" applyFont="1" applyBorder="1" applyAlignment="1" applyProtection="1">
      <alignment horizontal="left" vertical="center"/>
    </xf>
    <xf numFmtId="0" fontId="22" fillId="0" borderId="0" xfId="0" applyFont="1" applyAlignment="1" applyProtection="1">
      <alignment horizontal="left" vertical="center"/>
    </xf>
    <xf numFmtId="0" fontId="22" fillId="0" borderId="5" xfId="0" applyFont="1" applyBorder="1" applyAlignment="1" applyProtection="1">
      <alignment horizontal="left" vertical="center"/>
    </xf>
    <xf numFmtId="0" fontId="8" fillId="0" borderId="0" xfId="0" applyFont="1" applyAlignment="1">
      <alignment horizontal="left" vertical="center"/>
      <protection locked="0"/>
    </xf>
    <xf numFmtId="0" fontId="23" fillId="0" borderId="4" xfId="0" applyFont="1" applyBorder="1" applyAlignment="1" applyProtection="1">
      <alignment horizontal="left" vertical="center"/>
    </xf>
    <xf numFmtId="0" fontId="23" fillId="0" borderId="0" xfId="0" applyFont="1" applyAlignment="1" applyProtection="1">
      <alignment horizontal="left" vertical="center"/>
    </xf>
    <xf numFmtId="0" fontId="23" fillId="0" borderId="5" xfId="0" applyFont="1" applyBorder="1" applyAlignment="1" applyProtection="1">
      <alignment horizontal="left" vertical="center"/>
    </xf>
    <xf numFmtId="0" fontId="0" fillId="0" borderId="22" xfId="0" applyBorder="1" applyAlignment="1" applyProtection="1">
      <alignment horizontal="left" vertical="center"/>
    </xf>
    <xf numFmtId="0" fontId="4" fillId="0" borderId="22" xfId="0" applyFont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</xf>
    <xf numFmtId="0" fontId="5" fillId="3" borderId="19" xfId="0" applyFont="1" applyFill="1" applyBorder="1" applyAlignment="1" applyProtection="1">
      <alignment horizontal="center" vertical="center" wrapText="1"/>
    </xf>
    <xf numFmtId="0" fontId="5" fillId="3" borderId="20" xfId="0" applyFont="1" applyFill="1" applyBorder="1" applyAlignment="1" applyProtection="1">
      <alignment horizontal="center" vertical="center" wrapText="1"/>
    </xf>
    <xf numFmtId="0" fontId="0" fillId="0" borderId="5" xfId="0" applyBorder="1" applyAlignment="1" applyProtection="1">
      <alignment horizontal="center" vertical="center" wrapText="1"/>
    </xf>
    <xf numFmtId="167" fontId="24" fillId="0" borderId="9" xfId="0" applyNumberFormat="1" applyFont="1" applyBorder="1" applyAlignment="1" applyProtection="1">
      <alignment horizontal="right"/>
    </xf>
    <xf numFmtId="167" fontId="24" fillId="0" borderId="10" xfId="0" applyNumberFormat="1" applyFont="1" applyBorder="1" applyAlignment="1" applyProtection="1">
      <alignment horizontal="right"/>
    </xf>
    <xf numFmtId="164" fontId="25" fillId="0" borderId="0" xfId="0" applyNumberFormat="1" applyFont="1" applyAlignment="1">
      <alignment horizontal="right" vertical="center"/>
      <protection locked="0"/>
    </xf>
    <xf numFmtId="0" fontId="0" fillId="0" borderId="0" xfId="0" applyFont="1" applyAlignment="1">
      <alignment horizontal="left"/>
      <protection locked="0"/>
    </xf>
    <xf numFmtId="0" fontId="26" fillId="0" borderId="4" xfId="0" applyFont="1" applyBorder="1" applyAlignment="1" applyProtection="1">
      <alignment horizontal="left"/>
    </xf>
    <xf numFmtId="0" fontId="26" fillId="0" borderId="0" xfId="0" applyFont="1" applyAlignment="1" applyProtection="1">
      <alignment horizontal="left"/>
    </xf>
    <xf numFmtId="0" fontId="22" fillId="0" borderId="0" xfId="0" applyFont="1" applyAlignment="1" applyProtection="1">
      <alignment horizontal="left"/>
    </xf>
    <xf numFmtId="0" fontId="26" fillId="0" borderId="5" xfId="0" applyFont="1" applyBorder="1" applyAlignment="1" applyProtection="1">
      <alignment horizontal="left"/>
    </xf>
    <xf numFmtId="0" fontId="26" fillId="0" borderId="11" xfId="0" applyFont="1" applyBorder="1" applyAlignment="1" applyProtection="1">
      <alignment horizontal="left"/>
    </xf>
    <xf numFmtId="167" fontId="26" fillId="0" borderId="0" xfId="0" applyNumberFormat="1" applyFont="1" applyAlignment="1" applyProtection="1">
      <alignment horizontal="right"/>
    </xf>
    <xf numFmtId="167" fontId="26" fillId="0" borderId="12" xfId="0" applyNumberFormat="1" applyFont="1" applyBorder="1" applyAlignment="1" applyProtection="1">
      <alignment horizontal="right"/>
    </xf>
    <xf numFmtId="0" fontId="26" fillId="0" borderId="0" xfId="0" applyFont="1" applyAlignment="1">
      <alignment horizontal="left"/>
      <protection locked="0"/>
    </xf>
    <xf numFmtId="164" fontId="26" fillId="0" borderId="0" xfId="0" applyNumberFormat="1" applyFont="1" applyAlignment="1">
      <alignment horizontal="right" vertical="center"/>
      <protection locked="0"/>
    </xf>
    <xf numFmtId="0" fontId="23" fillId="0" borderId="0" xfId="0" applyFont="1" applyAlignment="1" applyProtection="1">
      <alignment horizontal="left"/>
    </xf>
    <xf numFmtId="0" fontId="0" fillId="0" borderId="22" xfId="0" applyFont="1" applyBorder="1" applyAlignment="1" applyProtection="1">
      <alignment horizontal="center" vertical="center"/>
    </xf>
    <xf numFmtId="49" fontId="0" fillId="0" borderId="22" xfId="0" applyNumberFormat="1" applyFont="1" applyBorder="1" applyAlignment="1" applyProtection="1">
      <alignment horizontal="left" vertical="center" wrapText="1"/>
    </xf>
    <xf numFmtId="0" fontId="0" fillId="0" borderId="22" xfId="0" applyFont="1" applyBorder="1" applyAlignment="1" applyProtection="1">
      <alignment horizontal="center" vertical="center" wrapText="1"/>
    </xf>
    <xf numFmtId="168" fontId="0" fillId="0" borderId="22" xfId="0" applyNumberFormat="1" applyFont="1" applyBorder="1" applyAlignment="1" applyProtection="1">
      <alignment horizontal="right" vertical="center"/>
    </xf>
    <xf numFmtId="0" fontId="10" fillId="0" borderId="22" xfId="0" applyFont="1" applyBorder="1" applyAlignment="1" applyProtection="1">
      <alignment horizontal="left" vertical="center"/>
    </xf>
    <xf numFmtId="167" fontId="10" fillId="0" borderId="0" xfId="0" applyNumberFormat="1" applyFont="1" applyAlignment="1" applyProtection="1">
      <alignment horizontal="right" vertical="center"/>
    </xf>
    <xf numFmtId="167" fontId="10" fillId="0" borderId="12" xfId="0" applyNumberFormat="1" applyFont="1" applyBorder="1" applyAlignment="1" applyProtection="1">
      <alignment horizontal="right" vertical="center"/>
    </xf>
    <xf numFmtId="164" fontId="0" fillId="0" borderId="0" xfId="0" applyNumberFormat="1" applyFont="1" applyAlignment="1">
      <alignment horizontal="right" vertical="center"/>
      <protection locked="0"/>
    </xf>
    <xf numFmtId="0" fontId="27" fillId="0" borderId="22" xfId="0" applyFont="1" applyBorder="1" applyAlignment="1" applyProtection="1">
      <alignment horizontal="center" vertical="center"/>
    </xf>
    <xf numFmtId="49" fontId="27" fillId="0" borderId="22" xfId="0" applyNumberFormat="1" applyFont="1" applyBorder="1" applyAlignment="1" applyProtection="1">
      <alignment horizontal="left" vertical="center" wrapText="1"/>
    </xf>
    <xf numFmtId="0" fontId="27" fillId="0" borderId="22" xfId="0" applyFont="1" applyBorder="1" applyAlignment="1" applyProtection="1">
      <alignment horizontal="center" vertical="center" wrapText="1"/>
    </xf>
    <xf numFmtId="168" fontId="27" fillId="0" borderId="22" xfId="0" applyNumberFormat="1" applyFont="1" applyBorder="1" applyAlignment="1" applyProtection="1">
      <alignment horizontal="right" vertical="center"/>
    </xf>
    <xf numFmtId="0" fontId="10" fillId="0" borderId="14" xfId="0" applyFont="1" applyBorder="1" applyAlignment="1" applyProtection="1">
      <alignment horizontal="center" vertical="center"/>
    </xf>
    <xf numFmtId="167" fontId="10" fillId="0" borderId="14" xfId="0" applyNumberFormat="1" applyFont="1" applyBorder="1" applyAlignment="1" applyProtection="1">
      <alignment horizontal="right" vertical="center"/>
    </xf>
    <xf numFmtId="167" fontId="10" fillId="0" borderId="15" xfId="0" applyNumberFormat="1" applyFont="1" applyBorder="1" applyAlignment="1" applyProtection="1">
      <alignment horizontal="right" vertical="center"/>
    </xf>
    <xf numFmtId="0" fontId="28" fillId="2" borderId="0" xfId="0" applyFont="1" applyFill="1" applyAlignment="1" applyProtection="1">
      <alignment horizontal="left" vertical="center"/>
    </xf>
    <xf numFmtId="0" fontId="29" fillId="2" borderId="0" xfId="0" applyFont="1" applyFill="1" applyAlignment="1" applyProtection="1">
      <alignment horizontal="left" vertical="center"/>
    </xf>
    <xf numFmtId="0" fontId="33" fillId="2" borderId="0" xfId="1" applyFont="1" applyFill="1" applyAlignment="1" applyProtection="1">
      <alignment horizontal="left" vertical="center"/>
    </xf>
    <xf numFmtId="0" fontId="0" fillId="2" borderId="0" xfId="0" applyFont="1" applyFill="1" applyAlignment="1" applyProtection="1">
      <alignment horizontal="left" vertical="top"/>
    </xf>
    <xf numFmtId="0" fontId="0" fillId="4" borderId="0" xfId="0" applyFont="1" applyFill="1" applyBorder="1" applyAlignment="1" applyProtection="1">
      <alignment horizontal="left" vertical="top"/>
    </xf>
    <xf numFmtId="0" fontId="28" fillId="4" borderId="0" xfId="0" applyFont="1" applyFill="1" applyBorder="1" applyAlignment="1" applyProtection="1">
      <alignment horizontal="left" vertical="center"/>
    </xf>
    <xf numFmtId="0" fontId="34" fillId="4" borderId="0" xfId="0" applyFont="1" applyFill="1" applyBorder="1" applyAlignment="1" applyProtection="1">
      <alignment horizontal="left" vertical="center"/>
    </xf>
    <xf numFmtId="0" fontId="35" fillId="4" borderId="0" xfId="1" applyFont="1" applyFill="1" applyBorder="1" applyAlignment="1" applyProtection="1">
      <alignment horizontal="left" vertical="center"/>
    </xf>
    <xf numFmtId="0" fontId="0" fillId="4" borderId="0" xfId="0" applyFont="1" applyFill="1" applyBorder="1" applyAlignment="1">
      <alignment horizontal="left" vertical="top"/>
      <protection locked="0"/>
    </xf>
    <xf numFmtId="0" fontId="0" fillId="5" borderId="0" xfId="0" applyFont="1" applyFill="1" applyBorder="1" applyAlignment="1">
      <alignment horizontal="left" vertical="top"/>
      <protection locked="0"/>
    </xf>
    <xf numFmtId="0" fontId="0" fillId="5" borderId="34" xfId="0" applyFont="1" applyFill="1" applyBorder="1" applyAlignment="1" applyProtection="1">
      <alignment horizontal="left" vertical="top"/>
    </xf>
    <xf numFmtId="0" fontId="0" fillId="5" borderId="35" xfId="0" applyFont="1" applyFill="1" applyBorder="1" applyAlignment="1" applyProtection="1">
      <alignment horizontal="left" vertical="top"/>
    </xf>
    <xf numFmtId="0" fontId="0" fillId="5" borderId="36" xfId="0" applyFont="1" applyFill="1" applyBorder="1" applyAlignment="1" applyProtection="1">
      <alignment horizontal="left" vertical="top"/>
    </xf>
    <xf numFmtId="0" fontId="0" fillId="5" borderId="37" xfId="0" applyFont="1" applyFill="1" applyBorder="1" applyAlignment="1" applyProtection="1">
      <alignment horizontal="left" vertical="top"/>
    </xf>
    <xf numFmtId="0" fontId="0" fillId="5" borderId="38" xfId="0" applyFont="1" applyFill="1" applyBorder="1" applyAlignment="1" applyProtection="1">
      <alignment horizontal="left" vertical="top"/>
    </xf>
    <xf numFmtId="0" fontId="36" fillId="5" borderId="0" xfId="0" applyFont="1" applyFill="1" applyBorder="1" applyAlignment="1">
      <alignment horizontal="left" vertical="center"/>
      <protection locked="0"/>
    </xf>
    <xf numFmtId="0" fontId="0" fillId="5" borderId="0" xfId="0" applyFont="1" applyFill="1" applyBorder="1" applyAlignment="1" applyProtection="1">
      <alignment horizontal="left" vertical="top"/>
    </xf>
    <xf numFmtId="0" fontId="37" fillId="5" borderId="0" xfId="0" applyFont="1" applyFill="1" applyBorder="1" applyAlignment="1" applyProtection="1">
      <alignment horizontal="left" vertical="center"/>
    </xf>
    <xf numFmtId="0" fontId="0" fillId="5" borderId="0" xfId="0" applyFont="1" applyFill="1" applyBorder="1" applyAlignment="1">
      <alignment horizontal="left" vertical="center"/>
      <protection locked="0"/>
    </xf>
    <xf numFmtId="0" fontId="0" fillId="5" borderId="37" xfId="0" applyFont="1" applyFill="1" applyBorder="1" applyAlignment="1" applyProtection="1">
      <alignment horizontal="left" vertical="center"/>
    </xf>
    <xf numFmtId="0" fontId="0" fillId="5" borderId="0" xfId="0" applyFont="1" applyFill="1" applyBorder="1" applyAlignment="1" applyProtection="1">
      <alignment horizontal="left" vertical="center"/>
    </xf>
    <xf numFmtId="0" fontId="6" fillId="5" borderId="0" xfId="0" applyFont="1" applyFill="1" applyBorder="1" applyAlignment="1" applyProtection="1">
      <alignment horizontal="left" vertical="top"/>
    </xf>
    <xf numFmtId="0" fontId="0" fillId="5" borderId="38" xfId="0" applyFont="1" applyFill="1" applyBorder="1" applyAlignment="1" applyProtection="1">
      <alignment horizontal="left" vertical="center"/>
    </xf>
    <xf numFmtId="0" fontId="5" fillId="5" borderId="0" xfId="0" applyFont="1" applyFill="1" applyBorder="1" applyAlignment="1" applyProtection="1">
      <alignment horizontal="left" vertical="center"/>
    </xf>
    <xf numFmtId="166" fontId="5" fillId="5" borderId="0" xfId="0" applyNumberFormat="1" applyFont="1" applyFill="1" applyBorder="1" applyAlignment="1" applyProtection="1">
      <alignment horizontal="left" vertical="top"/>
    </xf>
    <xf numFmtId="0" fontId="5" fillId="5" borderId="0" xfId="0" applyFont="1" applyFill="1" applyBorder="1" applyAlignment="1" applyProtection="1">
      <alignment horizontal="left" vertical="center"/>
    </xf>
    <xf numFmtId="0" fontId="0" fillId="5" borderId="0" xfId="0" applyFont="1" applyFill="1" applyBorder="1" applyAlignment="1">
      <alignment horizontal="left" vertical="center" wrapText="1"/>
      <protection locked="0"/>
    </xf>
    <xf numFmtId="0" fontId="0" fillId="5" borderId="37" xfId="0" applyFont="1" applyFill="1" applyBorder="1" applyAlignment="1" applyProtection="1">
      <alignment horizontal="left" vertical="center" wrapText="1"/>
    </xf>
    <xf numFmtId="0" fontId="0" fillId="5" borderId="0" xfId="0" applyFont="1" applyFill="1" applyBorder="1" applyAlignment="1" applyProtection="1">
      <alignment horizontal="left" vertical="center" wrapText="1"/>
    </xf>
    <xf numFmtId="0" fontId="0" fillId="5" borderId="38" xfId="0" applyFont="1" applyFill="1" applyBorder="1" applyAlignment="1" applyProtection="1">
      <alignment horizontal="left" vertical="center" wrapText="1"/>
    </xf>
    <xf numFmtId="0" fontId="0" fillId="5" borderId="39" xfId="0" applyFont="1" applyFill="1" applyBorder="1" applyAlignment="1" applyProtection="1">
      <alignment horizontal="left" vertical="center"/>
    </xf>
    <xf numFmtId="0" fontId="8" fillId="5" borderId="0" xfId="0" applyFont="1" applyFill="1" applyBorder="1" applyAlignment="1" applyProtection="1">
      <alignment horizontal="left" vertical="center"/>
    </xf>
    <xf numFmtId="0" fontId="38" fillId="5" borderId="0" xfId="0" applyFont="1" applyFill="1" applyBorder="1" applyAlignment="1" applyProtection="1">
      <alignment horizontal="left" vertical="center"/>
    </xf>
    <xf numFmtId="0" fontId="9" fillId="5" borderId="0" xfId="0" applyFont="1" applyFill="1" applyBorder="1" applyAlignment="1" applyProtection="1">
      <alignment horizontal="left" vertical="center"/>
    </xf>
    <xf numFmtId="0" fontId="39" fillId="5" borderId="0" xfId="0" applyFont="1" applyFill="1" applyBorder="1" applyAlignment="1" applyProtection="1">
      <alignment horizontal="left" vertical="center"/>
    </xf>
    <xf numFmtId="165" fontId="39" fillId="5" borderId="0" xfId="0" applyNumberFormat="1" applyFont="1" applyFill="1" applyBorder="1" applyAlignment="1" applyProtection="1">
      <alignment horizontal="right" vertical="center"/>
    </xf>
    <xf numFmtId="0" fontId="39" fillId="5" borderId="0" xfId="0" applyFont="1" applyFill="1" applyBorder="1" applyAlignment="1" applyProtection="1">
      <alignment horizontal="right" vertical="center"/>
    </xf>
    <xf numFmtId="0" fontId="0" fillId="4" borderId="0" xfId="0" applyFont="1" applyFill="1" applyBorder="1" applyAlignment="1" applyProtection="1">
      <alignment horizontal="left" vertical="center"/>
    </xf>
    <xf numFmtId="0" fontId="6" fillId="4" borderId="40" xfId="0" applyFont="1" applyFill="1" applyBorder="1" applyAlignment="1" applyProtection="1">
      <alignment horizontal="left" vertical="center"/>
    </xf>
    <xf numFmtId="0" fontId="0" fillId="4" borderId="41" xfId="0" applyFont="1" applyFill="1" applyBorder="1" applyAlignment="1" applyProtection="1">
      <alignment horizontal="left" vertical="center"/>
    </xf>
    <xf numFmtId="0" fontId="6" fillId="4" borderId="41" xfId="0" applyFont="1" applyFill="1" applyBorder="1" applyAlignment="1" applyProtection="1">
      <alignment horizontal="right" vertical="center"/>
    </xf>
    <xf numFmtId="0" fontId="6" fillId="4" borderId="41" xfId="0" applyFont="1" applyFill="1" applyBorder="1" applyAlignment="1" applyProtection="1">
      <alignment horizontal="center" vertical="center"/>
    </xf>
    <xf numFmtId="0" fontId="40" fillId="5" borderId="42" xfId="0" applyFont="1" applyFill="1" applyBorder="1" applyAlignment="1" applyProtection="1">
      <alignment horizontal="left" vertical="center"/>
    </xf>
    <xf numFmtId="0" fontId="0" fillId="5" borderId="43" xfId="0" applyFont="1" applyFill="1" applyBorder="1" applyAlignment="1" applyProtection="1">
      <alignment horizontal="left" vertical="center"/>
    </xf>
    <xf numFmtId="0" fontId="0" fillId="5" borderId="44" xfId="0" applyFont="1" applyFill="1" applyBorder="1" applyAlignment="1" applyProtection="1">
      <alignment horizontal="left" vertical="top"/>
    </xf>
    <xf numFmtId="0" fontId="0" fillId="5" borderId="45" xfId="0" applyFont="1" applyFill="1" applyBorder="1" applyAlignment="1" applyProtection="1">
      <alignment horizontal="left" vertical="top"/>
    </xf>
    <xf numFmtId="0" fontId="41" fillId="5" borderId="46" xfId="0" applyFont="1" applyFill="1" applyBorder="1" applyAlignment="1" applyProtection="1">
      <alignment horizontal="left" vertical="center"/>
    </xf>
    <xf numFmtId="0" fontId="0" fillId="5" borderId="47" xfId="0" applyFont="1" applyFill="1" applyBorder="1" applyAlignment="1" applyProtection="1">
      <alignment horizontal="left" vertical="center"/>
    </xf>
    <xf numFmtId="0" fontId="41" fillId="5" borderId="47" xfId="0" applyFont="1" applyFill="1" applyBorder="1" applyAlignment="1" applyProtection="1">
      <alignment horizontal="left" vertical="center"/>
    </xf>
    <xf numFmtId="0" fontId="0" fillId="5" borderId="48" xfId="0" applyFont="1" applyFill="1" applyBorder="1" applyAlignment="1" applyProtection="1">
      <alignment horizontal="left" vertical="center"/>
    </xf>
    <xf numFmtId="0" fontId="0" fillId="5" borderId="49" xfId="0" applyFont="1" applyFill="1" applyBorder="1" applyAlignment="1" applyProtection="1">
      <alignment horizontal="left" vertical="center"/>
    </xf>
    <xf numFmtId="0" fontId="0" fillId="5" borderId="50" xfId="0" applyFont="1" applyFill="1" applyBorder="1" applyAlignment="1" applyProtection="1">
      <alignment horizontal="left" vertical="center"/>
    </xf>
    <xf numFmtId="0" fontId="0" fillId="5" borderId="51" xfId="0" applyFont="1" applyFill="1" applyBorder="1" applyAlignment="1" applyProtection="1">
      <alignment horizontal="left" vertical="center"/>
    </xf>
    <xf numFmtId="0" fontId="0" fillId="5" borderId="34" xfId="0" applyFont="1" applyFill="1" applyBorder="1" applyAlignment="1">
      <alignment horizontal="left" vertical="center"/>
      <protection locked="0"/>
    </xf>
    <xf numFmtId="0" fontId="0" fillId="5" borderId="35" xfId="0" applyFont="1" applyFill="1" applyBorder="1" applyAlignment="1">
      <alignment horizontal="left" vertical="center"/>
      <protection locked="0"/>
    </xf>
    <xf numFmtId="0" fontId="0" fillId="5" borderId="36" xfId="0" applyFont="1" applyFill="1" applyBorder="1" applyAlignment="1">
      <alignment horizontal="left" vertical="center"/>
      <protection locked="0"/>
    </xf>
    <xf numFmtId="0" fontId="6" fillId="5" borderId="0" xfId="0" applyFont="1" applyFill="1" applyBorder="1" applyAlignment="1" applyProtection="1">
      <alignment horizontal="left" vertical="center"/>
    </xf>
    <xf numFmtId="0" fontId="42" fillId="5" borderId="0" xfId="0" applyFont="1" applyFill="1" applyBorder="1" applyAlignment="1" applyProtection="1">
      <alignment horizontal="left" vertical="center"/>
    </xf>
    <xf numFmtId="0" fontId="17" fillId="5" borderId="0" xfId="0" applyFont="1" applyFill="1" applyBorder="1" applyAlignment="1">
      <alignment horizontal="left" vertical="center"/>
      <protection locked="0"/>
    </xf>
    <xf numFmtId="0" fontId="43" fillId="5" borderId="37" xfId="0" applyFont="1" applyFill="1" applyBorder="1" applyAlignment="1" applyProtection="1">
      <alignment horizontal="left" vertical="center"/>
    </xf>
    <xf numFmtId="0" fontId="43" fillId="5" borderId="0" xfId="0" applyFont="1" applyFill="1" applyBorder="1" applyAlignment="1" applyProtection="1">
      <alignment horizontal="left" vertical="center"/>
    </xf>
    <xf numFmtId="0" fontId="43" fillId="5" borderId="38" xfId="0" applyFont="1" applyFill="1" applyBorder="1" applyAlignment="1" applyProtection="1">
      <alignment horizontal="left" vertical="center"/>
    </xf>
    <xf numFmtId="0" fontId="8" fillId="5" borderId="0" xfId="0" applyFont="1" applyFill="1" applyBorder="1" applyAlignment="1">
      <alignment horizontal="left" vertical="center"/>
      <protection locked="0"/>
    </xf>
    <xf numFmtId="0" fontId="44" fillId="5" borderId="37" xfId="0" applyFont="1" applyFill="1" applyBorder="1" applyAlignment="1" applyProtection="1">
      <alignment horizontal="left" vertical="center"/>
    </xf>
    <xf numFmtId="0" fontId="44" fillId="5" borderId="0" xfId="0" applyFont="1" applyFill="1" applyBorder="1" applyAlignment="1" applyProtection="1">
      <alignment horizontal="left" vertical="center"/>
    </xf>
    <xf numFmtId="0" fontId="44" fillId="5" borderId="38" xfId="0" applyFont="1" applyFill="1" applyBorder="1" applyAlignment="1" applyProtection="1">
      <alignment horizontal="left" vertical="center"/>
    </xf>
    <xf numFmtId="0" fontId="0" fillId="5" borderId="52" xfId="0" applyFont="1" applyFill="1" applyBorder="1" applyAlignment="1" applyProtection="1">
      <alignment horizontal="left" vertical="center"/>
    </xf>
    <xf numFmtId="0" fontId="37" fillId="5" borderId="52" xfId="0" applyFont="1" applyFill="1" applyBorder="1" applyAlignment="1" applyProtection="1">
      <alignment horizontal="center" vertical="center"/>
    </xf>
    <xf numFmtId="0" fontId="42" fillId="4" borderId="0" xfId="0" applyFont="1" applyFill="1" applyBorder="1" applyAlignment="1" applyProtection="1">
      <alignment horizontal="left" vertical="center"/>
    </xf>
    <xf numFmtId="0" fontId="0" fillId="5" borderId="34" xfId="0" applyFont="1" applyFill="1" applyBorder="1" applyAlignment="1" applyProtection="1">
      <alignment horizontal="left" vertical="center"/>
    </xf>
    <xf numFmtId="0" fontId="0" fillId="5" borderId="35" xfId="0" applyFont="1" applyFill="1" applyBorder="1" applyAlignment="1" applyProtection="1">
      <alignment horizontal="left" vertical="center"/>
    </xf>
    <xf numFmtId="0" fontId="0" fillId="5" borderId="36" xfId="0" applyFont="1" applyFill="1" applyBorder="1" applyAlignment="1" applyProtection="1">
      <alignment horizontal="left" vertical="center"/>
    </xf>
    <xf numFmtId="0" fontId="0" fillId="5" borderId="0" xfId="0" applyFont="1" applyFill="1" applyBorder="1" applyAlignment="1">
      <alignment horizontal="center" vertical="center" wrapText="1"/>
      <protection locked="0"/>
    </xf>
    <xf numFmtId="0" fontId="0" fillId="5" borderId="37" xfId="0" applyFont="1" applyFill="1" applyBorder="1" applyAlignment="1" applyProtection="1">
      <alignment horizontal="center" vertical="center" wrapText="1"/>
    </xf>
    <xf numFmtId="0" fontId="5" fillId="4" borderId="53" xfId="0" applyFont="1" applyFill="1" applyBorder="1" applyAlignment="1" applyProtection="1">
      <alignment horizontal="center" vertical="center" wrapText="1"/>
    </xf>
    <xf numFmtId="0" fontId="5" fillId="4" borderId="54" xfId="0" applyFont="1" applyFill="1" applyBorder="1" applyAlignment="1" applyProtection="1">
      <alignment horizontal="center" vertical="center" wrapText="1"/>
    </xf>
    <xf numFmtId="0" fontId="0" fillId="5" borderId="38" xfId="0" applyFont="1" applyFill="1" applyBorder="1" applyAlignment="1" applyProtection="1">
      <alignment horizontal="center" vertical="center" wrapText="1"/>
    </xf>
    <xf numFmtId="0" fontId="37" fillId="5" borderId="53" xfId="0" applyFont="1" applyFill="1" applyBorder="1" applyAlignment="1" applyProtection="1">
      <alignment horizontal="center" vertical="center" wrapText="1"/>
    </xf>
    <xf numFmtId="0" fontId="37" fillId="5" borderId="54" xfId="0" applyFont="1" applyFill="1" applyBorder="1" applyAlignment="1" applyProtection="1">
      <alignment horizontal="center" vertical="center" wrapText="1"/>
    </xf>
    <xf numFmtId="0" fontId="37" fillId="5" borderId="55" xfId="0" applyFont="1" applyFill="1" applyBorder="1" applyAlignment="1" applyProtection="1">
      <alignment horizontal="center" vertical="center" wrapText="1"/>
    </xf>
    <xf numFmtId="0" fontId="0" fillId="5" borderId="42" xfId="0" applyFont="1" applyFill="1" applyBorder="1" applyAlignment="1" applyProtection="1">
      <alignment horizontal="left" vertical="center"/>
    </xf>
    <xf numFmtId="167" fontId="45" fillId="5" borderId="39" xfId="0" applyNumberFormat="1" applyFont="1" applyFill="1" applyBorder="1" applyAlignment="1" applyProtection="1">
      <alignment horizontal="right"/>
    </xf>
    <xf numFmtId="167" fontId="45" fillId="5" borderId="43" xfId="0" applyNumberFormat="1" applyFont="1" applyFill="1" applyBorder="1" applyAlignment="1" applyProtection="1">
      <alignment horizontal="right"/>
    </xf>
    <xf numFmtId="164" fontId="25" fillId="5" borderId="0" xfId="0" applyNumberFormat="1" applyFont="1" applyFill="1" applyBorder="1" applyAlignment="1">
      <alignment horizontal="right" vertical="center"/>
      <protection locked="0"/>
    </xf>
    <xf numFmtId="0" fontId="0" fillId="5" borderId="0" xfId="0" applyFont="1" applyFill="1" applyBorder="1" applyAlignment="1">
      <alignment horizontal="left"/>
      <protection locked="0"/>
    </xf>
    <xf numFmtId="0" fontId="46" fillId="5" borderId="37" xfId="0" applyFont="1" applyFill="1" applyBorder="1" applyAlignment="1" applyProtection="1">
      <alignment horizontal="left"/>
    </xf>
    <xf numFmtId="0" fontId="46" fillId="5" borderId="0" xfId="0" applyFont="1" applyFill="1" applyBorder="1" applyAlignment="1" applyProtection="1">
      <alignment horizontal="left"/>
    </xf>
    <xf numFmtId="0" fontId="43" fillId="5" borderId="0" xfId="0" applyFont="1" applyFill="1" applyBorder="1" applyAlignment="1" applyProtection="1">
      <alignment horizontal="left"/>
    </xf>
    <xf numFmtId="0" fontId="46" fillId="5" borderId="38" xfId="0" applyFont="1" applyFill="1" applyBorder="1" applyAlignment="1" applyProtection="1">
      <alignment horizontal="left"/>
    </xf>
    <xf numFmtId="0" fontId="46" fillId="5" borderId="44" xfId="0" applyFont="1" applyFill="1" applyBorder="1" applyAlignment="1" applyProtection="1">
      <alignment horizontal="left"/>
    </xf>
    <xf numFmtId="167" fontId="46" fillId="5" borderId="0" xfId="0" applyNumberFormat="1" applyFont="1" applyFill="1" applyBorder="1" applyAlignment="1" applyProtection="1">
      <alignment horizontal="right"/>
    </xf>
    <xf numFmtId="167" fontId="46" fillId="5" borderId="45" xfId="0" applyNumberFormat="1" applyFont="1" applyFill="1" applyBorder="1" applyAlignment="1" applyProtection="1">
      <alignment horizontal="right"/>
    </xf>
    <xf numFmtId="0" fontId="46" fillId="5" borderId="0" xfId="0" applyFont="1" applyFill="1" applyBorder="1" applyAlignment="1">
      <alignment horizontal="left"/>
      <protection locked="0"/>
    </xf>
    <xf numFmtId="164" fontId="46" fillId="5" borderId="0" xfId="0" applyNumberFormat="1" applyFont="1" applyFill="1" applyBorder="1" applyAlignment="1">
      <alignment horizontal="right" vertical="center"/>
      <protection locked="0"/>
    </xf>
    <xf numFmtId="0" fontId="44" fillId="5" borderId="0" xfId="0" applyFont="1" applyFill="1" applyBorder="1" applyAlignment="1" applyProtection="1">
      <alignment horizontal="left"/>
    </xf>
    <xf numFmtId="0" fontId="0" fillId="5" borderId="52" xfId="0" applyFont="1" applyFill="1" applyBorder="1" applyAlignment="1" applyProtection="1">
      <alignment horizontal="center" vertical="center"/>
    </xf>
    <xf numFmtId="49" fontId="0" fillId="5" borderId="52" xfId="0" applyNumberFormat="1" applyFont="1" applyFill="1" applyBorder="1" applyAlignment="1" applyProtection="1">
      <alignment horizontal="left" vertical="center" wrapText="1"/>
    </xf>
    <xf numFmtId="0" fontId="0" fillId="5" borderId="52" xfId="0" applyFont="1" applyFill="1" applyBorder="1" applyAlignment="1" applyProtection="1">
      <alignment horizontal="center" vertical="center" wrapText="1"/>
    </xf>
    <xf numFmtId="168" fontId="0" fillId="5" borderId="52" xfId="0" applyNumberFormat="1" applyFont="1" applyFill="1" applyBorder="1" applyAlignment="1" applyProtection="1">
      <alignment horizontal="right" vertical="center"/>
    </xf>
    <xf numFmtId="0" fontId="39" fillId="5" borderId="52" xfId="0" applyFont="1" applyFill="1" applyBorder="1" applyAlignment="1" applyProtection="1">
      <alignment horizontal="left" vertical="center"/>
    </xf>
    <xf numFmtId="0" fontId="39" fillId="5" borderId="0" xfId="0" applyFont="1" applyFill="1" applyBorder="1" applyAlignment="1" applyProtection="1">
      <alignment horizontal="center" vertical="center"/>
    </xf>
    <xf numFmtId="167" fontId="39" fillId="5" borderId="0" xfId="0" applyNumberFormat="1" applyFont="1" applyFill="1" applyBorder="1" applyAlignment="1" applyProtection="1">
      <alignment horizontal="right" vertical="center"/>
    </xf>
    <xf numFmtId="167" fontId="39" fillId="5" borderId="45" xfId="0" applyNumberFormat="1" applyFont="1" applyFill="1" applyBorder="1" applyAlignment="1" applyProtection="1">
      <alignment horizontal="right" vertical="center"/>
    </xf>
    <xf numFmtId="164" fontId="0" fillId="5" borderId="0" xfId="0" applyNumberFormat="1" applyFont="1" applyFill="1" applyBorder="1" applyAlignment="1">
      <alignment horizontal="right" vertical="center"/>
      <protection locked="0"/>
    </xf>
    <xf numFmtId="0" fontId="39" fillId="5" borderId="47" xfId="0" applyFont="1" applyFill="1" applyBorder="1" applyAlignment="1" applyProtection="1">
      <alignment horizontal="center" vertical="center"/>
    </xf>
    <xf numFmtId="167" fontId="39" fillId="5" borderId="47" xfId="0" applyNumberFormat="1" applyFont="1" applyFill="1" applyBorder="1" applyAlignment="1" applyProtection="1">
      <alignment horizontal="right" vertical="center"/>
    </xf>
    <xf numFmtId="167" fontId="39" fillId="5" borderId="48" xfId="0" applyNumberFormat="1" applyFont="1" applyFill="1" applyBorder="1" applyAlignment="1" applyProtection="1">
      <alignment horizontal="right" vertical="center"/>
    </xf>
    <xf numFmtId="0" fontId="0" fillId="5" borderId="0" xfId="0" applyFont="1" applyFill="1" applyAlignment="1" applyProtection="1">
      <alignment horizontal="left" vertical="top"/>
    </xf>
    <xf numFmtId="0" fontId="28" fillId="5" borderId="0" xfId="0" applyFont="1" applyFill="1" applyAlignment="1" applyProtection="1">
      <alignment horizontal="left" vertical="center"/>
    </xf>
    <xf numFmtId="0" fontId="29" fillId="5" borderId="0" xfId="0" applyFont="1" applyFill="1" applyAlignment="1" applyProtection="1">
      <alignment horizontal="left" vertical="center"/>
    </xf>
    <xf numFmtId="0" fontId="33" fillId="5" borderId="0" xfId="1" applyFont="1" applyFill="1" applyAlignment="1" applyProtection="1">
      <alignment horizontal="left" vertical="center"/>
    </xf>
    <xf numFmtId="0" fontId="0" fillId="5" borderId="0" xfId="0" applyFont="1" applyFill="1" applyAlignment="1">
      <alignment horizontal="left" vertical="top"/>
      <protection locked="0"/>
    </xf>
    <xf numFmtId="0" fontId="0" fillId="5" borderId="0" xfId="0" applyFill="1" applyAlignment="1">
      <alignment horizontal="left" vertical="top"/>
      <protection locked="0"/>
    </xf>
    <xf numFmtId="0" fontId="0" fillId="5" borderId="1" xfId="0" applyFill="1" applyBorder="1" applyAlignment="1" applyProtection="1">
      <alignment horizontal="left" vertical="top"/>
    </xf>
    <xf numFmtId="0" fontId="0" fillId="5" borderId="2" xfId="0" applyFill="1" applyBorder="1" applyAlignment="1" applyProtection="1">
      <alignment horizontal="left" vertical="top"/>
    </xf>
    <xf numFmtId="0" fontId="0" fillId="5" borderId="3" xfId="0" applyFill="1" applyBorder="1" applyAlignment="1" applyProtection="1">
      <alignment horizontal="left" vertical="top"/>
    </xf>
    <xf numFmtId="0" fontId="0" fillId="5" borderId="4" xfId="0" applyFill="1" applyBorder="1" applyAlignment="1" applyProtection="1">
      <alignment horizontal="left" vertical="top"/>
    </xf>
    <xf numFmtId="0" fontId="0" fillId="5" borderId="5" xfId="0" applyFill="1" applyBorder="1" applyAlignment="1" applyProtection="1">
      <alignment horizontal="left" vertical="top"/>
    </xf>
    <xf numFmtId="0" fontId="2" fillId="5" borderId="0" xfId="0" applyFont="1" applyFill="1" applyAlignment="1">
      <alignment horizontal="left" vertical="center"/>
      <protection locked="0"/>
    </xf>
    <xf numFmtId="0" fontId="0" fillId="5" borderId="0" xfId="0" applyFill="1" applyAlignment="1" applyProtection="1">
      <alignment horizontal="left" vertical="top"/>
    </xf>
    <xf numFmtId="0" fontId="4" fillId="5" borderId="0" xfId="0" applyFont="1" applyFill="1" applyAlignment="1" applyProtection="1">
      <alignment horizontal="left" vertical="center"/>
    </xf>
    <xf numFmtId="0" fontId="0" fillId="5" borderId="0" xfId="0" applyFont="1" applyFill="1" applyAlignment="1">
      <alignment horizontal="left" vertical="center"/>
      <protection locked="0"/>
    </xf>
    <xf numFmtId="0" fontId="0" fillId="5" borderId="4" xfId="0" applyFill="1" applyBorder="1" applyAlignment="1" applyProtection="1">
      <alignment horizontal="left" vertical="center"/>
    </xf>
    <xf numFmtId="0" fontId="0" fillId="5" borderId="0" xfId="0" applyFill="1" applyAlignment="1" applyProtection="1">
      <alignment horizontal="left" vertical="center"/>
    </xf>
    <xf numFmtId="0" fontId="6" fillId="5" borderId="0" xfId="0" applyFont="1" applyFill="1" applyAlignment="1" applyProtection="1">
      <alignment horizontal="left" vertical="top"/>
    </xf>
    <xf numFmtId="0" fontId="0" fillId="5" borderId="5" xfId="0" applyFill="1" applyBorder="1" applyAlignment="1" applyProtection="1">
      <alignment horizontal="left" vertical="center"/>
    </xf>
    <xf numFmtId="0" fontId="5" fillId="5" borderId="0" xfId="0" applyFont="1" applyFill="1" applyAlignment="1" applyProtection="1">
      <alignment horizontal="left" vertical="center"/>
    </xf>
    <xf numFmtId="0" fontId="0" fillId="5" borderId="0" xfId="0" applyFont="1" applyFill="1" applyAlignment="1">
      <alignment horizontal="left" vertical="center" wrapText="1"/>
      <protection locked="0"/>
    </xf>
    <xf numFmtId="0" fontId="0" fillId="5" borderId="4" xfId="0" applyFill="1" applyBorder="1" applyAlignment="1" applyProtection="1">
      <alignment horizontal="left" vertical="center" wrapText="1"/>
    </xf>
    <xf numFmtId="0" fontId="0" fillId="5" borderId="0" xfId="0" applyFill="1" applyAlignment="1" applyProtection="1">
      <alignment horizontal="left" vertical="center" wrapText="1"/>
    </xf>
    <xf numFmtId="0" fontId="0" fillId="5" borderId="5" xfId="0" applyFill="1" applyBorder="1" applyAlignment="1" applyProtection="1">
      <alignment horizontal="left" vertical="center" wrapText="1"/>
    </xf>
    <xf numFmtId="0" fontId="0" fillId="5" borderId="9" xfId="0" applyFill="1" applyBorder="1" applyAlignment="1" applyProtection="1">
      <alignment horizontal="left" vertical="center"/>
    </xf>
    <xf numFmtId="0" fontId="8" fillId="5" borderId="0" xfId="0" applyFont="1" applyFill="1" applyAlignment="1" applyProtection="1">
      <alignment horizontal="left" vertical="center"/>
    </xf>
    <xf numFmtId="0" fontId="7" fillId="5" borderId="0" xfId="0" applyFont="1" applyFill="1" applyAlignment="1" applyProtection="1">
      <alignment horizontal="left" vertical="center"/>
    </xf>
    <xf numFmtId="0" fontId="9" fillId="5" borderId="0" xfId="0" applyFont="1" applyFill="1" applyAlignment="1" applyProtection="1">
      <alignment horizontal="left" vertical="center"/>
    </xf>
    <xf numFmtId="0" fontId="10" fillId="5" borderId="0" xfId="0" applyFont="1" applyFill="1" applyAlignment="1" applyProtection="1">
      <alignment horizontal="left" vertical="center"/>
    </xf>
    <xf numFmtId="165" fontId="10" fillId="5" borderId="0" xfId="0" applyNumberFormat="1" applyFont="1" applyFill="1" applyAlignment="1" applyProtection="1">
      <alignment horizontal="right" vertical="center"/>
    </xf>
    <xf numFmtId="0" fontId="10" fillId="5" borderId="0" xfId="0" applyFont="1" applyFill="1" applyAlignment="1" applyProtection="1">
      <alignment horizontal="right" vertical="center"/>
    </xf>
    <xf numFmtId="0" fontId="6" fillId="5" borderId="6" xfId="0" applyFont="1" applyFill="1" applyBorder="1" applyAlignment="1" applyProtection="1">
      <alignment horizontal="left" vertical="center"/>
    </xf>
    <xf numFmtId="0" fontId="0" fillId="5" borderId="7" xfId="0" applyFill="1" applyBorder="1" applyAlignment="1" applyProtection="1">
      <alignment horizontal="left" vertical="center"/>
    </xf>
    <xf numFmtId="0" fontId="6" fillId="5" borderId="7" xfId="0" applyFont="1" applyFill="1" applyBorder="1" applyAlignment="1" applyProtection="1">
      <alignment horizontal="right" vertical="center"/>
    </xf>
    <xf numFmtId="0" fontId="6" fillId="5" borderId="7" xfId="0" applyFont="1" applyFill="1" applyBorder="1" applyAlignment="1" applyProtection="1">
      <alignment horizontal="center" vertical="center"/>
    </xf>
    <xf numFmtId="0" fontId="0" fillId="5" borderId="7" xfId="0" applyFill="1" applyBorder="1" applyAlignment="1" applyProtection="1">
      <alignment horizontal="left" vertical="center"/>
    </xf>
    <xf numFmtId="0" fontId="12" fillId="5" borderId="8" xfId="0" applyFont="1" applyFill="1" applyBorder="1" applyAlignment="1" applyProtection="1">
      <alignment horizontal="left" vertical="center"/>
    </xf>
    <xf numFmtId="0" fontId="0" fillId="5" borderId="10" xfId="0" applyFill="1" applyBorder="1" applyAlignment="1" applyProtection="1">
      <alignment horizontal="left" vertical="center"/>
    </xf>
    <xf numFmtId="0" fontId="0" fillId="5" borderId="11" xfId="0" applyFill="1" applyBorder="1" applyAlignment="1" applyProtection="1">
      <alignment horizontal="left" vertical="top"/>
    </xf>
    <xf numFmtId="0" fontId="0" fillId="5" borderId="12" xfId="0" applyFill="1" applyBorder="1" applyAlignment="1" applyProtection="1">
      <alignment horizontal="left" vertical="top"/>
    </xf>
    <xf numFmtId="0" fontId="13" fillId="5" borderId="13" xfId="0" applyFont="1" applyFill="1" applyBorder="1" applyAlignment="1" applyProtection="1">
      <alignment horizontal="left" vertical="center"/>
    </xf>
    <xf numFmtId="0" fontId="0" fillId="5" borderId="14" xfId="0" applyFill="1" applyBorder="1" applyAlignment="1" applyProtection="1">
      <alignment horizontal="left" vertical="center"/>
    </xf>
    <xf numFmtId="0" fontId="13" fillId="5" borderId="14" xfId="0" applyFont="1" applyFill="1" applyBorder="1" applyAlignment="1" applyProtection="1">
      <alignment horizontal="left" vertical="center"/>
    </xf>
    <xf numFmtId="0" fontId="0" fillId="5" borderId="15" xfId="0" applyFill="1" applyBorder="1" applyAlignment="1" applyProtection="1">
      <alignment horizontal="left" vertical="center"/>
    </xf>
    <xf numFmtId="0" fontId="0" fillId="5" borderId="16" xfId="0" applyFill="1" applyBorder="1" applyAlignment="1" applyProtection="1">
      <alignment horizontal="left" vertical="center"/>
    </xf>
    <xf numFmtId="0" fontId="0" fillId="5" borderId="17" xfId="0" applyFill="1" applyBorder="1" applyAlignment="1" applyProtection="1">
      <alignment horizontal="left" vertical="center"/>
    </xf>
    <xf numFmtId="0" fontId="0" fillId="5" borderId="18" xfId="0" applyFill="1" applyBorder="1" applyAlignment="1" applyProtection="1">
      <alignment horizontal="left" vertical="center"/>
    </xf>
    <xf numFmtId="0" fontId="0" fillId="5" borderId="1" xfId="0" applyFill="1" applyBorder="1" applyAlignment="1">
      <alignment horizontal="left" vertical="center"/>
      <protection locked="0"/>
    </xf>
    <xf numFmtId="0" fontId="0" fillId="5" borderId="2" xfId="0" applyFill="1" applyBorder="1" applyAlignment="1">
      <alignment horizontal="left" vertical="center"/>
      <protection locked="0"/>
    </xf>
    <xf numFmtId="0" fontId="0" fillId="5" borderId="3" xfId="0" applyFill="1" applyBorder="1" applyAlignment="1">
      <alignment horizontal="left" vertical="center"/>
      <protection locked="0"/>
    </xf>
    <xf numFmtId="0" fontId="6" fillId="5" borderId="0" xfId="0" applyFont="1" applyFill="1" applyAlignment="1" applyProtection="1">
      <alignment horizontal="left" vertical="center"/>
    </xf>
    <xf numFmtId="0" fontId="16" fillId="5" borderId="0" xfId="0" applyFont="1" applyFill="1" applyAlignment="1" applyProtection="1">
      <alignment horizontal="left" vertical="center"/>
    </xf>
    <xf numFmtId="0" fontId="17" fillId="5" borderId="0" xfId="0" applyFont="1" applyFill="1" applyAlignment="1">
      <alignment horizontal="left" vertical="center"/>
      <protection locked="0"/>
    </xf>
    <xf numFmtId="0" fontId="22" fillId="5" borderId="4" xfId="0" applyFont="1" applyFill="1" applyBorder="1" applyAlignment="1" applyProtection="1">
      <alignment horizontal="left" vertical="center"/>
    </xf>
    <xf numFmtId="0" fontId="22" fillId="5" borderId="0" xfId="0" applyFont="1" applyFill="1" applyAlignment="1" applyProtection="1">
      <alignment horizontal="left" vertical="center"/>
    </xf>
    <xf numFmtId="0" fontId="22" fillId="5" borderId="5" xfId="0" applyFont="1" applyFill="1" applyBorder="1" applyAlignment="1" applyProtection="1">
      <alignment horizontal="left" vertical="center"/>
    </xf>
    <xf numFmtId="0" fontId="8" fillId="5" borderId="0" xfId="0" applyFont="1" applyFill="1" applyAlignment="1">
      <alignment horizontal="left" vertical="center"/>
      <protection locked="0"/>
    </xf>
    <xf numFmtId="0" fontId="23" fillId="5" borderId="4" xfId="0" applyFont="1" applyFill="1" applyBorder="1" applyAlignment="1" applyProtection="1">
      <alignment horizontal="left" vertical="center"/>
    </xf>
    <xf numFmtId="0" fontId="23" fillId="5" borderId="0" xfId="0" applyFont="1" applyFill="1" applyAlignment="1" applyProtection="1">
      <alignment horizontal="left" vertical="center"/>
    </xf>
    <xf numFmtId="0" fontId="23" fillId="5" borderId="5" xfId="0" applyFont="1" applyFill="1" applyBorder="1" applyAlignment="1" applyProtection="1">
      <alignment horizontal="left" vertical="center"/>
    </xf>
    <xf numFmtId="0" fontId="0" fillId="5" borderId="22" xfId="0" applyFill="1" applyBorder="1" applyAlignment="1" applyProtection="1">
      <alignment horizontal="left" vertical="center"/>
    </xf>
    <xf numFmtId="0" fontId="4" fillId="5" borderId="22" xfId="0" applyFont="1" applyFill="1" applyBorder="1" applyAlignment="1" applyProtection="1">
      <alignment horizontal="center" vertical="center"/>
    </xf>
    <xf numFmtId="0" fontId="0" fillId="5" borderId="1" xfId="0" applyFill="1" applyBorder="1" applyAlignment="1" applyProtection="1">
      <alignment horizontal="left" vertical="center"/>
    </xf>
    <xf numFmtId="0" fontId="0" fillId="5" borderId="2" xfId="0" applyFill="1" applyBorder="1" applyAlignment="1" applyProtection="1">
      <alignment horizontal="left" vertical="center"/>
    </xf>
    <xf numFmtId="0" fontId="0" fillId="5" borderId="3" xfId="0" applyFill="1" applyBorder="1" applyAlignment="1" applyProtection="1">
      <alignment horizontal="left" vertical="center"/>
    </xf>
    <xf numFmtId="0" fontId="0" fillId="5" borderId="0" xfId="0" applyFont="1" applyFill="1" applyAlignment="1">
      <alignment horizontal="center" vertical="center" wrapText="1"/>
      <protection locked="0"/>
    </xf>
    <xf numFmtId="0" fontId="0" fillId="5" borderId="4" xfId="0" applyFill="1" applyBorder="1" applyAlignment="1" applyProtection="1">
      <alignment horizontal="center" vertical="center" wrapText="1"/>
    </xf>
    <xf numFmtId="0" fontId="5" fillId="5" borderId="19" xfId="0" applyFont="1" applyFill="1" applyBorder="1" applyAlignment="1" applyProtection="1">
      <alignment horizontal="center" vertical="center" wrapText="1"/>
    </xf>
    <xf numFmtId="0" fontId="5" fillId="5" borderId="20" xfId="0" applyFont="1" applyFill="1" applyBorder="1" applyAlignment="1" applyProtection="1">
      <alignment horizontal="center" vertical="center" wrapText="1"/>
    </xf>
    <xf numFmtId="0" fontId="0" fillId="5" borderId="5" xfId="0" applyFill="1" applyBorder="1" applyAlignment="1" applyProtection="1">
      <alignment horizontal="center" vertical="center" wrapText="1"/>
    </xf>
    <xf numFmtId="0" fontId="4" fillId="5" borderId="19" xfId="0" applyFont="1" applyFill="1" applyBorder="1" applyAlignment="1" applyProtection="1">
      <alignment horizontal="center" vertical="center" wrapText="1"/>
    </xf>
    <xf numFmtId="0" fontId="4" fillId="5" borderId="20" xfId="0" applyFont="1" applyFill="1" applyBorder="1" applyAlignment="1" applyProtection="1">
      <alignment horizontal="center" vertical="center" wrapText="1"/>
    </xf>
    <xf numFmtId="0" fontId="4" fillId="5" borderId="21" xfId="0" applyFont="1" applyFill="1" applyBorder="1" applyAlignment="1" applyProtection="1">
      <alignment horizontal="center" vertical="center" wrapText="1"/>
    </xf>
    <xf numFmtId="0" fontId="0" fillId="5" borderId="8" xfId="0" applyFill="1" applyBorder="1" applyAlignment="1" applyProtection="1">
      <alignment horizontal="left" vertical="center"/>
    </xf>
    <xf numFmtId="167" fontId="24" fillId="5" borderId="9" xfId="0" applyNumberFormat="1" applyFont="1" applyFill="1" applyBorder="1" applyAlignment="1" applyProtection="1">
      <alignment horizontal="right"/>
    </xf>
    <xf numFmtId="167" fontId="24" fillId="5" borderId="10" xfId="0" applyNumberFormat="1" applyFont="1" applyFill="1" applyBorder="1" applyAlignment="1" applyProtection="1">
      <alignment horizontal="right"/>
    </xf>
    <xf numFmtId="164" fontId="25" fillId="5" borderId="0" xfId="0" applyNumberFormat="1" applyFont="1" applyFill="1" applyAlignment="1">
      <alignment horizontal="right" vertical="center"/>
      <protection locked="0"/>
    </xf>
    <xf numFmtId="0" fontId="0" fillId="5" borderId="0" xfId="0" applyFont="1" applyFill="1" applyAlignment="1">
      <alignment horizontal="left"/>
      <protection locked="0"/>
    </xf>
    <xf numFmtId="0" fontId="26" fillId="5" borderId="4" xfId="0" applyFont="1" applyFill="1" applyBorder="1" applyAlignment="1" applyProtection="1">
      <alignment horizontal="left"/>
    </xf>
    <xf numFmtId="0" fontId="26" fillId="5" borderId="0" xfId="0" applyFont="1" applyFill="1" applyAlignment="1" applyProtection="1">
      <alignment horizontal="left"/>
    </xf>
    <xf numFmtId="0" fontId="22" fillId="5" borderId="0" xfId="0" applyFont="1" applyFill="1" applyAlignment="1" applyProtection="1">
      <alignment horizontal="left"/>
    </xf>
    <xf numFmtId="0" fontId="26" fillId="5" borderId="5" xfId="0" applyFont="1" applyFill="1" applyBorder="1" applyAlignment="1" applyProtection="1">
      <alignment horizontal="left"/>
    </xf>
    <xf numFmtId="0" fontId="26" fillId="5" borderId="11" xfId="0" applyFont="1" applyFill="1" applyBorder="1" applyAlignment="1" applyProtection="1">
      <alignment horizontal="left"/>
    </xf>
    <xf numFmtId="167" fontId="26" fillId="5" borderId="0" xfId="0" applyNumberFormat="1" applyFont="1" applyFill="1" applyAlignment="1" applyProtection="1">
      <alignment horizontal="right"/>
    </xf>
    <xf numFmtId="167" fontId="26" fillId="5" borderId="12" xfId="0" applyNumberFormat="1" applyFont="1" applyFill="1" applyBorder="1" applyAlignment="1" applyProtection="1">
      <alignment horizontal="right"/>
    </xf>
    <xf numFmtId="0" fontId="26" fillId="5" borderId="0" xfId="0" applyFont="1" applyFill="1" applyAlignment="1">
      <alignment horizontal="left"/>
      <protection locked="0"/>
    </xf>
    <xf numFmtId="164" fontId="26" fillId="5" borderId="0" xfId="0" applyNumberFormat="1" applyFont="1" applyFill="1" applyAlignment="1">
      <alignment horizontal="right" vertical="center"/>
      <protection locked="0"/>
    </xf>
    <xf numFmtId="0" fontId="23" fillId="5" borderId="0" xfId="0" applyFont="1" applyFill="1" applyAlignment="1" applyProtection="1">
      <alignment horizontal="left"/>
    </xf>
    <xf numFmtId="0" fontId="0" fillId="5" borderId="22" xfId="0" applyFont="1" applyFill="1" applyBorder="1" applyAlignment="1" applyProtection="1">
      <alignment horizontal="center" vertical="center"/>
    </xf>
    <xf numFmtId="49" fontId="0" fillId="5" borderId="22" xfId="0" applyNumberFormat="1" applyFont="1" applyFill="1" applyBorder="1" applyAlignment="1" applyProtection="1">
      <alignment horizontal="left" vertical="center" wrapText="1"/>
    </xf>
    <xf numFmtId="0" fontId="0" fillId="5" borderId="22" xfId="0" applyFont="1" applyFill="1" applyBorder="1" applyAlignment="1" applyProtection="1">
      <alignment horizontal="center" vertical="center" wrapText="1"/>
    </xf>
    <xf numFmtId="168" fontId="0" fillId="5" borderId="22" xfId="0" applyNumberFormat="1" applyFont="1" applyFill="1" applyBorder="1" applyAlignment="1" applyProtection="1">
      <alignment horizontal="right" vertical="center"/>
    </xf>
    <xf numFmtId="0" fontId="10" fillId="5" borderId="22" xfId="0" applyFont="1" applyFill="1" applyBorder="1" applyAlignment="1" applyProtection="1">
      <alignment horizontal="left" vertical="center"/>
    </xf>
    <xf numFmtId="0" fontId="10" fillId="5" borderId="0" xfId="0" applyFont="1" applyFill="1" applyAlignment="1" applyProtection="1">
      <alignment horizontal="center" vertical="center"/>
    </xf>
    <xf numFmtId="167" fontId="10" fillId="5" borderId="0" xfId="0" applyNumberFormat="1" applyFont="1" applyFill="1" applyAlignment="1" applyProtection="1">
      <alignment horizontal="right" vertical="center"/>
    </xf>
    <xf numFmtId="167" fontId="10" fillId="5" borderId="12" xfId="0" applyNumberFormat="1" applyFont="1" applyFill="1" applyBorder="1" applyAlignment="1" applyProtection="1">
      <alignment horizontal="right" vertical="center"/>
    </xf>
    <xf numFmtId="164" fontId="0" fillId="5" borderId="0" xfId="0" applyNumberFormat="1" applyFont="1" applyFill="1" applyAlignment="1">
      <alignment horizontal="right" vertical="center"/>
      <protection locked="0"/>
    </xf>
    <xf numFmtId="0" fontId="10" fillId="5" borderId="14" xfId="0" applyFont="1" applyFill="1" applyBorder="1" applyAlignment="1" applyProtection="1">
      <alignment horizontal="center" vertical="center"/>
    </xf>
    <xf numFmtId="167" fontId="10" fillId="5" borderId="14" xfId="0" applyNumberFormat="1" applyFont="1" applyFill="1" applyBorder="1" applyAlignment="1" applyProtection="1">
      <alignment horizontal="right" vertical="center"/>
    </xf>
    <xf numFmtId="167" fontId="10" fillId="5" borderId="15" xfId="0" applyNumberFormat="1" applyFont="1" applyFill="1" applyBorder="1" applyAlignment="1" applyProtection="1">
      <alignment horizontal="right" vertical="center"/>
    </xf>
    <xf numFmtId="0" fontId="1" fillId="5" borderId="0" xfId="0" applyFont="1" applyFill="1" applyAlignment="1" applyProtection="1">
      <alignment horizontal="left" vertical="center"/>
    </xf>
    <xf numFmtId="0" fontId="1" fillId="5" borderId="0" xfId="0" applyFont="1" applyFill="1" applyAlignment="1">
      <alignment horizontal="left" vertical="center"/>
      <protection locked="0"/>
    </xf>
    <xf numFmtId="0" fontId="4" fillId="5" borderId="0" xfId="0" applyFont="1" applyFill="1" applyAlignment="1" applyProtection="1">
      <alignment horizontal="left" vertical="top"/>
    </xf>
    <xf numFmtId="0" fontId="0" fillId="5" borderId="23" xfId="0" applyFill="1" applyBorder="1" applyAlignment="1" applyProtection="1">
      <alignment horizontal="left" vertical="top"/>
    </xf>
    <xf numFmtId="0" fontId="9" fillId="5" borderId="24" xfId="0" applyFont="1" applyFill="1" applyBorder="1" applyAlignment="1" applyProtection="1">
      <alignment horizontal="left" vertical="center"/>
    </xf>
    <xf numFmtId="0" fontId="0" fillId="5" borderId="24" xfId="0" applyFill="1" applyBorder="1" applyAlignment="1" applyProtection="1">
      <alignment horizontal="left" vertical="center"/>
    </xf>
    <xf numFmtId="0" fontId="10" fillId="5" borderId="4" xfId="0" applyFont="1" applyFill="1" applyBorder="1" applyAlignment="1" applyProtection="1">
      <alignment horizontal="left" vertical="center"/>
    </xf>
    <xf numFmtId="0" fontId="10" fillId="5" borderId="5" xfId="0" applyFont="1" applyFill="1" applyBorder="1" applyAlignment="1" applyProtection="1">
      <alignment horizontal="left" vertical="center"/>
    </xf>
    <xf numFmtId="0" fontId="5" fillId="5" borderId="0" xfId="0" applyFont="1" applyFill="1" applyAlignment="1">
      <alignment horizontal="left" vertical="center"/>
      <protection locked="0"/>
    </xf>
    <xf numFmtId="0" fontId="6" fillId="5" borderId="0" xfId="0" applyFont="1" applyFill="1" applyAlignment="1">
      <alignment horizontal="left" vertical="center"/>
      <protection locked="0"/>
    </xf>
    <xf numFmtId="0" fontId="0" fillId="5" borderId="9" xfId="0" applyFill="1" applyBorder="1" applyAlignment="1">
      <alignment horizontal="left" vertical="center"/>
      <protection locked="0"/>
    </xf>
    <xf numFmtId="0" fontId="0" fillId="5" borderId="10" xfId="0" applyFill="1" applyBorder="1" applyAlignment="1">
      <alignment horizontal="left" vertical="center"/>
      <protection locked="0"/>
    </xf>
    <xf numFmtId="0" fontId="0" fillId="5" borderId="0" xfId="0" applyFont="1" applyFill="1" applyAlignment="1">
      <alignment horizontal="left" vertical="center"/>
      <protection locked="0"/>
    </xf>
    <xf numFmtId="0" fontId="0" fillId="5" borderId="12" xfId="0" applyFill="1" applyBorder="1" applyAlignment="1">
      <alignment horizontal="left" vertical="center"/>
      <protection locked="0"/>
    </xf>
    <xf numFmtId="0" fontId="0" fillId="5" borderId="12" xfId="0" applyFill="1" applyBorder="1" applyAlignment="1" applyProtection="1">
      <alignment horizontal="left" vertical="center"/>
    </xf>
    <xf numFmtId="0" fontId="0" fillId="5" borderId="0" xfId="0" applyFill="1" applyAlignment="1">
      <alignment horizontal="left" vertical="center"/>
      <protection locked="0"/>
    </xf>
    <xf numFmtId="164" fontId="15" fillId="5" borderId="11" xfId="0" applyNumberFormat="1" applyFont="1" applyFill="1" applyBorder="1" applyAlignment="1" applyProtection="1">
      <alignment horizontal="right" vertical="center"/>
    </xf>
    <xf numFmtId="164" fontId="15" fillId="5" borderId="0" xfId="0" applyNumberFormat="1" applyFont="1" applyFill="1" applyAlignment="1" applyProtection="1">
      <alignment horizontal="right" vertical="center"/>
    </xf>
    <xf numFmtId="167" fontId="15" fillId="5" borderId="0" xfId="0" applyNumberFormat="1" applyFont="1" applyFill="1" applyAlignment="1" applyProtection="1">
      <alignment horizontal="right" vertical="center"/>
    </xf>
    <xf numFmtId="164" fontId="15" fillId="5" borderId="12" xfId="0" applyNumberFormat="1" applyFont="1" applyFill="1" applyBorder="1" applyAlignment="1" applyProtection="1">
      <alignment horizontal="right" vertical="center"/>
    </xf>
    <xf numFmtId="0" fontId="30" fillId="5" borderId="0" xfId="0" applyFont="1" applyFill="1" applyAlignment="1">
      <alignment horizontal="left" vertical="center"/>
      <protection locked="0"/>
    </xf>
    <xf numFmtId="0" fontId="47" fillId="5" borderId="0" xfId="1" applyFont="1" applyFill="1" applyAlignment="1">
      <alignment horizontal="center" vertical="center"/>
      <protection locked="0"/>
    </xf>
    <xf numFmtId="0" fontId="18" fillId="5" borderId="4" xfId="0" applyFont="1" applyFill="1" applyBorder="1" applyAlignment="1" applyProtection="1">
      <alignment horizontal="left" vertical="center"/>
    </xf>
    <xf numFmtId="0" fontId="18" fillId="5" borderId="0" xfId="0" applyFont="1" applyFill="1" applyAlignment="1">
      <alignment horizontal="left" vertical="center"/>
      <protection locked="0"/>
    </xf>
    <xf numFmtId="164" fontId="21" fillId="5" borderId="11" xfId="0" applyNumberFormat="1" applyFont="1" applyFill="1" applyBorder="1" applyAlignment="1" applyProtection="1">
      <alignment horizontal="right" vertical="center"/>
    </xf>
    <xf numFmtId="164" fontId="21" fillId="5" borderId="0" xfId="0" applyNumberFormat="1" applyFont="1" applyFill="1" applyAlignment="1" applyProtection="1">
      <alignment horizontal="right" vertical="center"/>
    </xf>
    <xf numFmtId="167" fontId="21" fillId="5" borderId="0" xfId="0" applyNumberFormat="1" applyFont="1" applyFill="1" applyAlignment="1" applyProtection="1">
      <alignment horizontal="right" vertical="center"/>
    </xf>
    <xf numFmtId="164" fontId="21" fillId="5" borderId="12" xfId="0" applyNumberFormat="1" applyFont="1" applyFill="1" applyBorder="1" applyAlignment="1" applyProtection="1">
      <alignment horizontal="right" vertical="center"/>
    </xf>
    <xf numFmtId="164" fontId="21" fillId="5" borderId="13" xfId="0" applyNumberFormat="1" applyFont="1" applyFill="1" applyBorder="1" applyAlignment="1" applyProtection="1">
      <alignment horizontal="right" vertical="center"/>
    </xf>
    <xf numFmtId="164" fontId="21" fillId="5" borderId="14" xfId="0" applyNumberFormat="1" applyFont="1" applyFill="1" applyBorder="1" applyAlignment="1" applyProtection="1">
      <alignment horizontal="right" vertical="center"/>
    </xf>
    <xf numFmtId="167" fontId="21" fillId="5" borderId="14" xfId="0" applyNumberFormat="1" applyFont="1" applyFill="1" applyBorder="1" applyAlignment="1" applyProtection="1">
      <alignment horizontal="right" vertical="center"/>
    </xf>
    <xf numFmtId="164" fontId="21" fillId="5" borderId="15" xfId="0" applyNumberFormat="1" applyFont="1" applyFill="1" applyBorder="1" applyAlignment="1" applyProtection="1">
      <alignment horizontal="right" vertical="center"/>
    </xf>
    <xf numFmtId="0" fontId="48" fillId="5" borderId="52" xfId="0" applyFont="1" applyFill="1" applyBorder="1" applyAlignment="1" applyProtection="1">
      <alignment horizontal="center" vertical="center"/>
    </xf>
    <xf numFmtId="49" fontId="48" fillId="5" borderId="52" xfId="0" applyNumberFormat="1" applyFont="1" applyFill="1" applyBorder="1" applyAlignment="1" applyProtection="1">
      <alignment horizontal="left" vertical="center" wrapText="1"/>
    </xf>
    <xf numFmtId="0" fontId="48" fillId="5" borderId="52" xfId="0" applyFont="1" applyFill="1" applyBorder="1" applyAlignment="1" applyProtection="1">
      <alignment horizontal="center" vertical="center" wrapText="1"/>
    </xf>
    <xf numFmtId="168" fontId="48" fillId="5" borderId="52" xfId="0" applyNumberFormat="1" applyFont="1" applyFill="1" applyBorder="1" applyAlignment="1" applyProtection="1">
      <alignment horizontal="right" vertical="center"/>
    </xf>
    <xf numFmtId="164" fontId="21" fillId="5" borderId="0" xfId="0" applyNumberFormat="1" applyFont="1" applyFill="1" applyBorder="1" applyAlignment="1" applyProtection="1">
      <alignment horizontal="right" vertical="center"/>
    </xf>
    <xf numFmtId="0" fontId="0" fillId="5" borderId="25" xfId="0" applyFill="1" applyBorder="1" applyAlignment="1" applyProtection="1">
      <alignment horizontal="left" vertical="center"/>
    </xf>
    <xf numFmtId="0" fontId="0" fillId="5" borderId="26" xfId="0" applyFill="1" applyBorder="1" applyAlignment="1" applyProtection="1">
      <alignment horizontal="left" vertical="center"/>
    </xf>
    <xf numFmtId="0" fontId="0" fillId="5" borderId="27" xfId="0" applyFill="1" applyBorder="1" applyAlignment="1" applyProtection="1">
      <alignment horizontal="left" vertical="center"/>
    </xf>
    <xf numFmtId="0" fontId="0" fillId="5" borderId="28" xfId="0" applyFill="1" applyBorder="1" applyAlignment="1" applyProtection="1">
      <alignment horizontal="left" vertical="center"/>
    </xf>
    <xf numFmtId="0" fontId="0" fillId="5" borderId="29" xfId="0" applyFill="1" applyBorder="1" applyAlignment="1" applyProtection="1">
      <alignment horizontal="left" vertical="center"/>
    </xf>
    <xf numFmtId="0" fontId="5" fillId="5" borderId="28" xfId="0" applyFont="1" applyFill="1" applyBorder="1" applyAlignment="1" applyProtection="1">
      <alignment horizontal="left" vertical="center"/>
    </xf>
    <xf numFmtId="0" fontId="4" fillId="5" borderId="0" xfId="0" applyFont="1" applyFill="1" applyBorder="1" applyAlignment="1" applyProtection="1">
      <alignment horizontal="left" vertical="center"/>
    </xf>
    <xf numFmtId="0" fontId="5" fillId="5" borderId="29" xfId="0" applyFont="1" applyFill="1" applyBorder="1" applyAlignment="1" applyProtection="1">
      <alignment horizontal="left" vertical="center"/>
    </xf>
    <xf numFmtId="0" fontId="6" fillId="5" borderId="28" xfId="0" applyFont="1" applyFill="1" applyBorder="1" applyAlignment="1" applyProtection="1">
      <alignment horizontal="left" vertical="center"/>
    </xf>
    <xf numFmtId="0" fontId="6" fillId="5" borderId="29" xfId="0" applyFont="1" applyFill="1" applyBorder="1" applyAlignment="1" applyProtection="1">
      <alignment horizontal="left" vertical="center"/>
    </xf>
    <xf numFmtId="0" fontId="0" fillId="5" borderId="0" xfId="0" applyFill="1" applyBorder="1" applyAlignment="1" applyProtection="1">
      <alignment horizontal="left" vertical="center"/>
    </xf>
    <xf numFmtId="0" fontId="14" fillId="5" borderId="0" xfId="0" applyFont="1" applyFill="1" applyBorder="1" applyAlignment="1" applyProtection="1">
      <alignment horizontal="left" vertical="center"/>
    </xf>
    <xf numFmtId="0" fontId="16" fillId="5" borderId="0" xfId="0" applyFont="1" applyFill="1" applyBorder="1" applyAlignment="1" applyProtection="1">
      <alignment horizontal="left" vertical="center"/>
    </xf>
    <xf numFmtId="0" fontId="49" fillId="5" borderId="0" xfId="0" applyFont="1" applyFill="1" applyBorder="1" applyAlignment="1" applyProtection="1">
      <alignment horizontal="left" vertical="center"/>
    </xf>
    <xf numFmtId="0" fontId="18" fillId="5" borderId="28" xfId="0" applyFont="1" applyFill="1" applyBorder="1" applyAlignment="1" applyProtection="1">
      <alignment horizontal="left" vertical="center"/>
    </xf>
    <xf numFmtId="0" fontId="19" fillId="5" borderId="0" xfId="0" applyFont="1" applyFill="1" applyBorder="1" applyAlignment="1" applyProtection="1">
      <alignment horizontal="left" vertical="center"/>
    </xf>
    <xf numFmtId="0" fontId="18" fillId="5" borderId="29" xfId="0" applyFont="1" applyFill="1" applyBorder="1" applyAlignment="1" applyProtection="1">
      <alignment horizontal="left" vertical="center"/>
    </xf>
    <xf numFmtId="0" fontId="50" fillId="5" borderId="28" xfId="0" applyFont="1" applyFill="1" applyBorder="1" applyAlignment="1" applyProtection="1">
      <alignment horizontal="left" vertical="center"/>
    </xf>
    <xf numFmtId="0" fontId="50" fillId="5" borderId="0" xfId="0" applyFont="1" applyFill="1" applyBorder="1" applyAlignment="1" applyProtection="1">
      <alignment vertical="center" wrapText="1"/>
    </xf>
    <xf numFmtId="0" fontId="50" fillId="5" borderId="0" xfId="0" applyFont="1" applyFill="1" applyBorder="1" applyAlignment="1" applyProtection="1">
      <alignment vertical="center"/>
    </xf>
    <xf numFmtId="0" fontId="50" fillId="5" borderId="0" xfId="0" applyFont="1" applyFill="1" applyBorder="1" applyAlignment="1" applyProtection="1">
      <alignment horizontal="left" vertical="center"/>
    </xf>
    <xf numFmtId="164" fontId="50" fillId="5" borderId="0" xfId="0" applyNumberFormat="1" applyFont="1" applyFill="1" applyBorder="1" applyAlignment="1" applyProtection="1">
      <alignment vertical="center"/>
    </xf>
    <xf numFmtId="164" fontId="50" fillId="5" borderId="29" xfId="0" applyNumberFormat="1" applyFont="1" applyFill="1" applyBorder="1" applyAlignment="1" applyProtection="1">
      <alignment vertical="center"/>
    </xf>
    <xf numFmtId="0" fontId="31" fillId="5" borderId="0" xfId="0" applyFont="1" applyFill="1" applyBorder="1" applyAlignment="1" applyProtection="1">
      <alignment horizontal="left" vertical="center"/>
    </xf>
    <xf numFmtId="0" fontId="0" fillId="5" borderId="0" xfId="0" applyFill="1" applyBorder="1" applyAlignment="1" applyProtection="1">
      <alignment vertical="center"/>
    </xf>
    <xf numFmtId="0" fontId="0" fillId="5" borderId="28" xfId="0" applyFill="1" applyBorder="1" applyAlignment="1" applyProtection="1">
      <alignment horizontal="left" vertical="top"/>
    </xf>
    <xf numFmtId="0" fontId="0" fillId="5" borderId="29" xfId="0" applyFill="1" applyBorder="1" applyAlignment="1" applyProtection="1">
      <alignment horizontal="left" vertical="top"/>
    </xf>
    <xf numFmtId="0" fontId="0" fillId="5" borderId="30" xfId="0" applyFill="1" applyBorder="1" applyAlignment="1" applyProtection="1">
      <alignment horizontal="left" vertical="center"/>
    </xf>
    <xf numFmtId="0" fontId="0" fillId="5" borderId="31" xfId="0" applyFill="1" applyBorder="1" applyAlignment="1" applyProtection="1">
      <alignment horizontal="left" vertical="center"/>
    </xf>
    <xf numFmtId="0" fontId="0" fillId="5" borderId="32" xfId="0" applyFill="1" applyBorder="1" applyAlignment="1" applyProtection="1">
      <alignment horizontal="left" vertical="center"/>
    </xf>
    <xf numFmtId="0" fontId="16" fillId="5" borderId="0" xfId="0" applyFont="1" applyFill="1" applyBorder="1" applyAlignment="1" applyProtection="1">
      <alignment horizontal="left" vertical="center"/>
    </xf>
    <xf numFmtId="164" fontId="16" fillId="5" borderId="0" xfId="0" applyNumberFormat="1" applyFont="1" applyFill="1" applyBorder="1" applyAlignment="1" applyProtection="1">
      <alignment vertical="center"/>
    </xf>
    <xf numFmtId="0" fontId="0" fillId="5" borderId="0" xfId="0" applyFill="1" applyBorder="1" applyAlignment="1" applyProtection="1">
      <alignment vertical="center"/>
    </xf>
    <xf numFmtId="164" fontId="16" fillId="5" borderId="0" xfId="0" applyNumberFormat="1" applyFont="1" applyFill="1" applyBorder="1" applyAlignment="1" applyProtection="1">
      <alignment horizontal="right" vertical="center"/>
    </xf>
    <xf numFmtId="0" fontId="0" fillId="5" borderId="0" xfId="0" applyFill="1" applyBorder="1" applyAlignment="1" applyProtection="1">
      <alignment horizontal="left" vertical="center"/>
    </xf>
    <xf numFmtId="0" fontId="19" fillId="5" borderId="0" xfId="0" applyFont="1" applyFill="1" applyBorder="1" applyAlignment="1" applyProtection="1">
      <alignment horizontal="left" vertical="center" wrapText="1"/>
    </xf>
    <xf numFmtId="0" fontId="19" fillId="5" borderId="0" xfId="0" applyFont="1" applyFill="1" applyBorder="1" applyAlignment="1" applyProtection="1">
      <alignment horizontal="left" vertical="center"/>
    </xf>
    <xf numFmtId="164" fontId="20" fillId="5" borderId="0" xfId="0" applyNumberFormat="1" applyFont="1" applyFill="1" applyBorder="1" applyAlignment="1" applyProtection="1">
      <alignment horizontal="right" vertical="center"/>
    </xf>
    <xf numFmtId="0" fontId="20" fillId="5" borderId="0" xfId="0" applyFont="1" applyFill="1" applyBorder="1" applyAlignment="1" applyProtection="1">
      <alignment horizontal="left" vertical="center"/>
    </xf>
    <xf numFmtId="164" fontId="50" fillId="5" borderId="0" xfId="0" applyNumberFormat="1" applyFont="1" applyFill="1" applyBorder="1" applyAlignment="1" applyProtection="1">
      <alignment horizontal="right" vertical="center"/>
    </xf>
    <xf numFmtId="0" fontId="5" fillId="5" borderId="6" xfId="0" applyFont="1" applyFill="1" applyBorder="1" applyAlignment="1" applyProtection="1">
      <alignment horizontal="center" vertical="center"/>
    </xf>
    <xf numFmtId="0" fontId="0" fillId="5" borderId="7" xfId="0" applyFill="1" applyBorder="1" applyAlignment="1" applyProtection="1">
      <alignment horizontal="left" vertical="center"/>
    </xf>
    <xf numFmtId="0" fontId="5" fillId="5" borderId="7" xfId="0" applyFont="1" applyFill="1" applyBorder="1" applyAlignment="1" applyProtection="1">
      <alignment horizontal="center" vertical="center"/>
    </xf>
    <xf numFmtId="0" fontId="0" fillId="5" borderId="33" xfId="0" applyFill="1" applyBorder="1" applyAlignment="1" applyProtection="1">
      <alignment horizontal="left" vertical="center"/>
    </xf>
    <xf numFmtId="0" fontId="16" fillId="5" borderId="0" xfId="0" applyFont="1" applyFill="1" applyBorder="1" applyAlignment="1" applyProtection="1">
      <alignment horizontal="left" vertical="center"/>
    </xf>
    <xf numFmtId="0" fontId="6" fillId="5" borderId="7" xfId="0" applyFont="1" applyFill="1" applyBorder="1" applyAlignment="1" applyProtection="1">
      <alignment horizontal="left" vertical="center"/>
    </xf>
    <xf numFmtId="164" fontId="6" fillId="5" borderId="7" xfId="0" applyNumberFormat="1" applyFont="1" applyFill="1" applyBorder="1" applyAlignment="1" applyProtection="1">
      <alignment horizontal="right" vertical="center"/>
    </xf>
    <xf numFmtId="0" fontId="3" fillId="5" borderId="0" xfId="0" applyFont="1" applyFill="1" applyBorder="1" applyAlignment="1" applyProtection="1">
      <alignment horizontal="center" vertical="center"/>
    </xf>
    <xf numFmtId="0" fontId="6" fillId="5" borderId="0" xfId="0" applyFont="1" applyFill="1" applyBorder="1" applyAlignment="1" applyProtection="1">
      <alignment horizontal="left" vertical="center" wrapText="1"/>
    </xf>
    <xf numFmtId="0" fontId="6" fillId="5" borderId="0" xfId="0" applyFont="1" applyFill="1" applyBorder="1" applyAlignment="1" applyProtection="1">
      <alignment horizontal="left" vertical="center"/>
    </xf>
    <xf numFmtId="0" fontId="5" fillId="5" borderId="0" xfId="0" applyFont="1" applyFill="1" applyBorder="1" applyAlignment="1" applyProtection="1">
      <alignment horizontal="left" vertical="center"/>
    </xf>
    <xf numFmtId="0" fontId="15" fillId="5" borderId="8" xfId="0" applyFont="1" applyFill="1" applyBorder="1" applyAlignment="1">
      <alignment horizontal="center" vertical="center"/>
      <protection locked="0"/>
    </xf>
    <xf numFmtId="0" fontId="0" fillId="5" borderId="9" xfId="0" applyFill="1" applyBorder="1" applyAlignment="1">
      <alignment horizontal="left" vertical="center"/>
      <protection locked="0"/>
    </xf>
    <xf numFmtId="0" fontId="0" fillId="5" borderId="11" xfId="0" applyFill="1" applyBorder="1" applyAlignment="1">
      <alignment horizontal="left" vertical="center"/>
      <protection locked="0"/>
    </xf>
    <xf numFmtId="0" fontId="0" fillId="5" borderId="0" xfId="0" applyFont="1" applyFill="1" applyAlignment="1">
      <alignment horizontal="left" vertical="center"/>
      <protection locked="0"/>
    </xf>
    <xf numFmtId="0" fontId="0" fillId="5" borderId="11" xfId="0" applyFill="1" applyBorder="1" applyAlignment="1" applyProtection="1">
      <alignment horizontal="left" vertical="center"/>
    </xf>
    <xf numFmtId="0" fontId="0" fillId="5" borderId="0" xfId="0" applyFill="1" applyAlignment="1" applyProtection="1">
      <alignment horizontal="left" vertical="center"/>
    </xf>
    <xf numFmtId="165" fontId="10" fillId="5" borderId="0" xfId="0" applyNumberFormat="1" applyFont="1" applyFill="1" applyAlignment="1" applyProtection="1">
      <alignment horizontal="right" vertical="center"/>
    </xf>
    <xf numFmtId="0" fontId="10" fillId="5" borderId="0" xfId="0" applyFont="1" applyFill="1" applyAlignment="1" applyProtection="1">
      <alignment horizontal="left" vertical="center"/>
    </xf>
    <xf numFmtId="164" fontId="11" fillId="5" borderId="0" xfId="0" applyNumberFormat="1" applyFont="1" applyFill="1" applyAlignment="1" applyProtection="1">
      <alignment horizontal="right" vertical="center"/>
    </xf>
    <xf numFmtId="164" fontId="8" fillId="5" borderId="0" xfId="0" applyNumberFormat="1" applyFont="1" applyFill="1" applyAlignment="1" applyProtection="1">
      <alignment horizontal="right" vertical="center"/>
    </xf>
    <xf numFmtId="0" fontId="0" fillId="5" borderId="0" xfId="0" applyFill="1" applyAlignment="1" applyProtection="1">
      <alignment horizontal="left" vertical="top"/>
    </xf>
    <xf numFmtId="164" fontId="9" fillId="5" borderId="24" xfId="0" applyNumberFormat="1" applyFont="1" applyFill="1" applyBorder="1" applyAlignment="1" applyProtection="1">
      <alignment horizontal="right" vertical="center"/>
    </xf>
    <xf numFmtId="0" fontId="0" fillId="5" borderId="24" xfId="0" applyFill="1" applyBorder="1" applyAlignment="1" applyProtection="1">
      <alignment horizontal="left" vertical="center"/>
    </xf>
    <xf numFmtId="0" fontId="2" fillId="5" borderId="0" xfId="0" applyFont="1" applyFill="1" applyAlignment="1">
      <alignment horizontal="center" vertical="center"/>
      <protection locked="0"/>
    </xf>
    <xf numFmtId="0" fontId="0" fillId="5" borderId="0" xfId="0" applyFont="1" applyFill="1" applyAlignment="1">
      <alignment horizontal="left" vertical="top"/>
      <protection locked="0"/>
    </xf>
    <xf numFmtId="0" fontId="3" fillId="5" borderId="0" xfId="0" applyFont="1" applyFill="1" applyAlignment="1" applyProtection="1">
      <alignment horizontal="center" vertical="center"/>
    </xf>
    <xf numFmtId="0" fontId="5" fillId="5" borderId="0" xfId="0" applyFont="1" applyFill="1" applyAlignment="1" applyProtection="1">
      <alignment horizontal="left" vertical="center"/>
    </xf>
    <xf numFmtId="0" fontId="6" fillId="5" borderId="0" xfId="0" applyFont="1" applyFill="1" applyAlignment="1" applyProtection="1">
      <alignment horizontal="left" vertical="top" wrapText="1"/>
    </xf>
    <xf numFmtId="0" fontId="5" fillId="5" borderId="0" xfId="0" applyFont="1" applyFill="1" applyAlignment="1" applyProtection="1">
      <alignment horizontal="left" vertical="center" wrapText="1"/>
    </xf>
    <xf numFmtId="0" fontId="2" fillId="3" borderId="0" xfId="0" applyFont="1" applyFill="1" applyAlignment="1">
      <alignment horizontal="center" vertical="center"/>
      <protection locked="0"/>
    </xf>
    <xf numFmtId="0" fontId="0" fillId="0" borderId="0" xfId="0" applyFont="1" applyAlignment="1">
      <alignment horizontal="left" vertical="top"/>
      <protection locked="0"/>
    </xf>
    <xf numFmtId="164" fontId="23" fillId="0" borderId="0" xfId="0" applyNumberFormat="1" applyFont="1" applyAlignment="1" applyProtection="1">
      <alignment horizontal="right"/>
    </xf>
    <xf numFmtId="0" fontId="26" fillId="0" borderId="0" xfId="0" applyFont="1" applyAlignment="1" applyProtection="1">
      <alignment horizontal="left"/>
    </xf>
    <xf numFmtId="164" fontId="22" fillId="0" borderId="0" xfId="0" applyNumberFormat="1" applyFont="1" applyAlignment="1" applyProtection="1">
      <alignment horizontal="right"/>
    </xf>
    <xf numFmtId="0" fontId="5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164" fontId="16" fillId="3" borderId="0" xfId="0" applyNumberFormat="1" applyFont="1" applyFill="1" applyAlignment="1" applyProtection="1">
      <alignment horizontal="right" vertical="center"/>
    </xf>
    <xf numFmtId="0" fontId="0" fillId="3" borderId="0" xfId="0" applyFill="1" applyAlignment="1" applyProtection="1">
      <alignment horizontal="left" vertical="center"/>
    </xf>
    <xf numFmtId="0" fontId="3" fillId="0" borderId="0" xfId="0" applyFont="1" applyAlignment="1" applyProtection="1">
      <alignment horizontal="center" vertical="center"/>
    </xf>
    <xf numFmtId="0" fontId="33" fillId="2" borderId="0" xfId="1" applyFont="1" applyFill="1" applyAlignment="1" applyProtection="1">
      <alignment horizontal="center" vertical="center"/>
    </xf>
    <xf numFmtId="0" fontId="0" fillId="0" borderId="22" xfId="0" applyFont="1" applyBorder="1" applyAlignment="1" applyProtection="1">
      <alignment horizontal="left" vertical="center" wrapText="1"/>
    </xf>
    <xf numFmtId="0" fontId="0" fillId="0" borderId="22" xfId="0" applyBorder="1" applyAlignment="1" applyProtection="1">
      <alignment horizontal="left" vertical="center"/>
    </xf>
    <xf numFmtId="164" fontId="0" fillId="0" borderId="22" xfId="0" applyNumberFormat="1" applyFont="1" applyBorder="1" applyAlignment="1" applyProtection="1">
      <alignment horizontal="right" vertical="center"/>
    </xf>
    <xf numFmtId="164" fontId="16" fillId="0" borderId="0" xfId="0" applyNumberFormat="1" applyFont="1" applyAlignment="1" applyProtection="1">
      <alignment horizontal="right"/>
    </xf>
    <xf numFmtId="0" fontId="27" fillId="0" borderId="22" xfId="0" applyFont="1" applyBorder="1" applyAlignment="1" applyProtection="1">
      <alignment horizontal="left" vertical="center" wrapText="1"/>
    </xf>
    <xf numFmtId="0" fontId="27" fillId="0" borderId="22" xfId="0" applyFont="1" applyBorder="1" applyAlignment="1" applyProtection="1">
      <alignment horizontal="left" vertical="center"/>
    </xf>
    <xf numFmtId="164" fontId="27" fillId="0" borderId="22" xfId="0" applyNumberFormat="1" applyFont="1" applyBorder="1" applyAlignment="1" applyProtection="1">
      <alignment horizontal="right" vertical="center"/>
    </xf>
    <xf numFmtId="0" fontId="5" fillId="3" borderId="20" xfId="0" applyFont="1" applyFill="1" applyBorder="1" applyAlignment="1" applyProtection="1">
      <alignment horizontal="center" vertical="center" wrapText="1"/>
    </xf>
    <xf numFmtId="0" fontId="0" fillId="3" borderId="20" xfId="0" applyFill="1" applyBorder="1" applyAlignment="1" applyProtection="1">
      <alignment horizontal="center" vertical="center" wrapText="1"/>
    </xf>
    <xf numFmtId="0" fontId="0" fillId="3" borderId="21" xfId="0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6" fillId="0" borderId="0" xfId="0" applyFont="1" applyAlignment="1" applyProtection="1">
      <alignment horizontal="left" vertical="center" wrapText="1"/>
    </xf>
    <xf numFmtId="166" fontId="5" fillId="0" borderId="0" xfId="0" applyNumberFormat="1" applyFont="1" applyAlignment="1" applyProtection="1">
      <alignment horizontal="left" vertical="top"/>
    </xf>
    <xf numFmtId="164" fontId="23" fillId="0" borderId="0" xfId="0" applyNumberFormat="1" applyFont="1" applyAlignment="1" applyProtection="1">
      <alignment horizontal="right" vertical="center"/>
    </xf>
    <xf numFmtId="0" fontId="23" fillId="0" borderId="0" xfId="0" applyFont="1" applyAlignment="1" applyProtection="1">
      <alignment horizontal="left" vertical="center"/>
    </xf>
    <xf numFmtId="164" fontId="22" fillId="0" borderId="0" xfId="0" applyNumberFormat="1" applyFont="1" applyAlignment="1" applyProtection="1">
      <alignment horizontal="right" vertical="center"/>
    </xf>
    <xf numFmtId="0" fontId="22" fillId="0" borderId="0" xfId="0" applyFont="1" applyAlignment="1" applyProtection="1">
      <alignment horizontal="left" vertical="center"/>
    </xf>
    <xf numFmtId="164" fontId="16" fillId="0" borderId="0" xfId="0" applyNumberFormat="1" applyFont="1" applyAlignment="1" applyProtection="1">
      <alignment horizontal="right" vertical="center"/>
    </xf>
    <xf numFmtId="0" fontId="5" fillId="3" borderId="0" xfId="0" applyFont="1" applyFill="1" applyAlignment="1" applyProtection="1">
      <alignment horizontal="center" vertical="center"/>
    </xf>
    <xf numFmtId="164" fontId="10" fillId="0" borderId="0" xfId="0" applyNumberFormat="1" applyFont="1" applyAlignment="1" applyProtection="1">
      <alignment horizontal="right" vertical="center"/>
    </xf>
    <xf numFmtId="164" fontId="6" fillId="3" borderId="7" xfId="0" applyNumberFormat="1" applyFont="1" applyFill="1" applyBorder="1" applyAlignment="1" applyProtection="1">
      <alignment horizontal="right" vertical="center"/>
    </xf>
    <xf numFmtId="0" fontId="0" fillId="3" borderId="7" xfId="0" applyFill="1" applyBorder="1" applyAlignment="1" applyProtection="1">
      <alignment horizontal="left" vertical="center"/>
    </xf>
    <xf numFmtId="0" fontId="0" fillId="3" borderId="33" xfId="0" applyFill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 wrapText="1"/>
    </xf>
    <xf numFmtId="0" fontId="0" fillId="0" borderId="0" xfId="0" applyAlignment="1" applyProtection="1">
      <alignment horizontal="left" vertical="center" wrapText="1"/>
    </xf>
    <xf numFmtId="164" fontId="8" fillId="0" borderId="0" xfId="0" applyNumberFormat="1" applyFont="1" applyAlignment="1" applyProtection="1">
      <alignment horizontal="right" vertical="center"/>
    </xf>
    <xf numFmtId="164" fontId="9" fillId="0" borderId="0" xfId="0" applyNumberFormat="1" applyFont="1" applyAlignment="1" applyProtection="1">
      <alignment horizontal="right" vertical="center"/>
    </xf>
    <xf numFmtId="0" fontId="2" fillId="0" borderId="0" xfId="0" applyFont="1" applyAlignment="1">
      <alignment horizontal="center" vertical="center"/>
      <protection locked="0"/>
    </xf>
    <xf numFmtId="0" fontId="0" fillId="0" borderId="0" xfId="0" applyAlignment="1" applyProtection="1">
      <alignment horizontal="left" vertical="top"/>
    </xf>
    <xf numFmtId="0" fontId="6" fillId="0" borderId="0" xfId="0" applyFont="1" applyAlignment="1" applyProtection="1">
      <alignment horizontal="left" vertical="top" wrapText="1"/>
    </xf>
    <xf numFmtId="0" fontId="0" fillId="5" borderId="52" xfId="0" applyFont="1" applyFill="1" applyBorder="1" applyAlignment="1" applyProtection="1">
      <alignment horizontal="left" vertical="center" wrapText="1"/>
    </xf>
    <xf numFmtId="0" fontId="0" fillId="5" borderId="52" xfId="0" applyFont="1" applyFill="1" applyBorder="1" applyAlignment="1" applyProtection="1">
      <alignment horizontal="left" vertical="center"/>
    </xf>
    <xf numFmtId="164" fontId="0" fillId="5" borderId="52" xfId="0" applyNumberFormat="1" applyFont="1" applyFill="1" applyBorder="1" applyAlignment="1" applyProtection="1">
      <alignment horizontal="right" vertical="center"/>
    </xf>
    <xf numFmtId="164" fontId="42" fillId="5" borderId="0" xfId="0" applyNumberFormat="1" applyFont="1" applyFill="1" applyBorder="1" applyAlignment="1" applyProtection="1">
      <alignment horizontal="right"/>
    </xf>
    <xf numFmtId="0" fontId="0" fillId="5" borderId="0" xfId="0" applyFont="1" applyFill="1" applyBorder="1" applyAlignment="1" applyProtection="1">
      <alignment horizontal="left" vertical="center"/>
    </xf>
    <xf numFmtId="164" fontId="43" fillId="5" borderId="0" xfId="0" applyNumberFormat="1" applyFont="1" applyFill="1" applyBorder="1" applyAlignment="1" applyProtection="1">
      <alignment horizontal="right"/>
    </xf>
    <xf numFmtId="0" fontId="46" fillId="5" borderId="0" xfId="0" applyFont="1" applyFill="1" applyBorder="1" applyAlignment="1" applyProtection="1">
      <alignment horizontal="left"/>
    </xf>
    <xf numFmtId="164" fontId="44" fillId="5" borderId="0" xfId="0" applyNumberFormat="1" applyFont="1" applyFill="1" applyBorder="1" applyAlignment="1" applyProtection="1">
      <alignment horizontal="right"/>
    </xf>
    <xf numFmtId="0" fontId="37" fillId="5" borderId="0" xfId="0" applyFont="1" applyFill="1" applyBorder="1" applyAlignment="1" applyProtection="1">
      <alignment horizontal="left" vertical="center" wrapText="1"/>
    </xf>
    <xf numFmtId="166" fontId="5" fillId="5" borderId="0" xfId="0" applyNumberFormat="1" applyFont="1" applyFill="1" applyBorder="1" applyAlignment="1" applyProtection="1">
      <alignment horizontal="left" vertical="top"/>
    </xf>
    <xf numFmtId="0" fontId="5" fillId="4" borderId="54" xfId="0" applyFont="1" applyFill="1" applyBorder="1" applyAlignment="1" applyProtection="1">
      <alignment horizontal="center" vertical="center" wrapText="1"/>
    </xf>
    <xf numFmtId="0" fontId="0" fillId="4" borderId="54" xfId="0" applyFont="1" applyFill="1" applyBorder="1" applyAlignment="1" applyProtection="1">
      <alignment horizontal="center" vertical="center" wrapText="1"/>
    </xf>
    <xf numFmtId="0" fontId="0" fillId="4" borderId="55" xfId="0" applyFont="1" applyFill="1" applyBorder="1" applyAlignment="1" applyProtection="1">
      <alignment horizontal="center" vertical="center" wrapText="1"/>
    </xf>
    <xf numFmtId="164" fontId="42" fillId="5" borderId="0" xfId="0" applyNumberFormat="1" applyFont="1" applyFill="1" applyBorder="1" applyAlignment="1" applyProtection="1">
      <alignment horizontal="right" vertical="center"/>
    </xf>
    <xf numFmtId="164" fontId="43" fillId="5" borderId="0" xfId="0" applyNumberFormat="1" applyFont="1" applyFill="1" applyBorder="1" applyAlignment="1" applyProtection="1">
      <alignment horizontal="right" vertical="center"/>
    </xf>
    <xf numFmtId="0" fontId="43" fillId="5" borderId="0" xfId="0" applyFont="1" applyFill="1" applyBorder="1" applyAlignment="1" applyProtection="1">
      <alignment horizontal="left" vertical="center"/>
    </xf>
    <xf numFmtId="164" fontId="44" fillId="5" borderId="0" xfId="0" applyNumberFormat="1" applyFont="1" applyFill="1" applyBorder="1" applyAlignment="1" applyProtection="1">
      <alignment horizontal="right" vertical="center"/>
    </xf>
    <xf numFmtId="0" fontId="44" fillId="5" borderId="0" xfId="0" applyFont="1" applyFill="1" applyBorder="1" applyAlignment="1" applyProtection="1">
      <alignment horizontal="left" vertical="center"/>
    </xf>
    <xf numFmtId="164" fontId="42" fillId="4" borderId="0" xfId="0" applyNumberFormat="1" applyFont="1" applyFill="1" applyBorder="1" applyAlignment="1" applyProtection="1">
      <alignment horizontal="right" vertical="center"/>
    </xf>
    <xf numFmtId="0" fontId="0" fillId="4" borderId="0" xfId="0" applyFont="1" applyFill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horizontal="center" vertical="center"/>
    </xf>
    <xf numFmtId="164" fontId="39" fillId="5" borderId="0" xfId="0" applyNumberFormat="1" applyFont="1" applyFill="1" applyBorder="1" applyAlignment="1" applyProtection="1">
      <alignment horizontal="right" vertical="center"/>
    </xf>
    <xf numFmtId="164" fontId="6" fillId="4" borderId="41" xfId="0" applyNumberFormat="1" applyFont="1" applyFill="1" applyBorder="1" applyAlignment="1" applyProtection="1">
      <alignment horizontal="right" vertical="center"/>
    </xf>
    <xf numFmtId="0" fontId="0" fillId="4" borderId="41" xfId="0" applyFont="1" applyFill="1" applyBorder="1" applyAlignment="1" applyProtection="1">
      <alignment horizontal="left" vertical="center"/>
    </xf>
    <xf numFmtId="0" fontId="0" fillId="4" borderId="56" xfId="0" applyFont="1" applyFill="1" applyBorder="1" applyAlignment="1" applyProtection="1">
      <alignment horizontal="left" vertical="center"/>
    </xf>
    <xf numFmtId="164" fontId="9" fillId="5" borderId="0" xfId="0" applyNumberFormat="1" applyFont="1" applyFill="1" applyBorder="1" applyAlignment="1" applyProtection="1">
      <alignment horizontal="right" vertical="center"/>
    </xf>
    <xf numFmtId="0" fontId="5" fillId="5" borderId="0" xfId="0" applyFont="1" applyFill="1" applyBorder="1" applyAlignment="1" applyProtection="1">
      <alignment horizontal="left" vertical="center" wrapText="1"/>
    </xf>
    <xf numFmtId="0" fontId="0" fillId="5" borderId="0" xfId="0" applyFont="1" applyFill="1" applyBorder="1" applyAlignment="1" applyProtection="1">
      <alignment horizontal="left" vertical="center" wrapText="1"/>
    </xf>
    <xf numFmtId="164" fontId="8" fillId="5" borderId="0" xfId="0" applyNumberFormat="1" applyFont="1" applyFill="1" applyBorder="1" applyAlignment="1" applyProtection="1">
      <alignment horizontal="right" vertical="center"/>
    </xf>
    <xf numFmtId="0" fontId="35" fillId="4" borderId="0" xfId="1" applyFont="1" applyFill="1" applyBorder="1" applyAlignment="1" applyProtection="1">
      <alignment horizontal="center" vertical="center"/>
    </xf>
    <xf numFmtId="0" fontId="36" fillId="5" borderId="0" xfId="0" applyFont="1" applyFill="1" applyBorder="1" applyAlignment="1">
      <alignment horizontal="center" vertical="center"/>
      <protection locked="0"/>
    </xf>
    <xf numFmtId="0" fontId="0" fillId="5" borderId="0" xfId="0" applyFont="1" applyFill="1" applyBorder="1" applyAlignment="1">
      <alignment horizontal="left" vertical="top"/>
      <protection locked="0"/>
    </xf>
    <xf numFmtId="0" fontId="36" fillId="4" borderId="0" xfId="0" applyFont="1" applyFill="1" applyBorder="1" applyAlignment="1">
      <alignment horizontal="center" vertical="center"/>
      <protection locked="0"/>
    </xf>
    <xf numFmtId="0" fontId="0" fillId="5" borderId="0" xfId="0" applyFont="1" applyFill="1" applyBorder="1" applyAlignment="1" applyProtection="1">
      <alignment horizontal="left" vertical="top"/>
    </xf>
    <xf numFmtId="0" fontId="6" fillId="5" borderId="0" xfId="0" applyFont="1" applyFill="1" applyBorder="1" applyAlignment="1" applyProtection="1">
      <alignment horizontal="left" vertical="top" wrapText="1"/>
    </xf>
    <xf numFmtId="0" fontId="0" fillId="5" borderId="22" xfId="0" applyFont="1" applyFill="1" applyBorder="1" applyAlignment="1" applyProtection="1">
      <alignment horizontal="left" vertical="center" wrapText="1"/>
    </xf>
    <xf numFmtId="0" fontId="0" fillId="5" borderId="22" xfId="0" applyFill="1" applyBorder="1" applyAlignment="1" applyProtection="1">
      <alignment horizontal="left" vertical="center"/>
    </xf>
    <xf numFmtId="164" fontId="0" fillId="5" borderId="22" xfId="0" applyNumberFormat="1" applyFont="1" applyFill="1" applyBorder="1" applyAlignment="1" applyProtection="1">
      <alignment horizontal="right" vertical="center"/>
    </xf>
    <xf numFmtId="164" fontId="16" fillId="5" borderId="0" xfId="0" applyNumberFormat="1" applyFont="1" applyFill="1" applyAlignment="1" applyProtection="1">
      <alignment horizontal="right"/>
    </xf>
    <xf numFmtId="164" fontId="22" fillId="5" borderId="0" xfId="0" applyNumberFormat="1" applyFont="1" applyFill="1" applyAlignment="1" applyProtection="1">
      <alignment horizontal="right"/>
    </xf>
    <xf numFmtId="0" fontId="26" fillId="5" borderId="0" xfId="0" applyFont="1" applyFill="1" applyAlignment="1" applyProtection="1">
      <alignment horizontal="left"/>
    </xf>
    <xf numFmtId="164" fontId="23" fillId="5" borderId="0" xfId="0" applyNumberFormat="1" applyFont="1" applyFill="1" applyAlignment="1" applyProtection="1">
      <alignment horizontal="right"/>
    </xf>
    <xf numFmtId="0" fontId="4" fillId="5" borderId="0" xfId="0" applyFont="1" applyFill="1" applyAlignment="1" applyProtection="1">
      <alignment horizontal="left" vertical="center" wrapText="1"/>
    </xf>
    <xf numFmtId="0" fontId="6" fillId="5" borderId="0" xfId="0" applyFont="1" applyFill="1" applyAlignment="1" applyProtection="1">
      <alignment horizontal="left" vertical="center" wrapText="1"/>
    </xf>
    <xf numFmtId="166" fontId="5" fillId="5" borderId="0" xfId="0" applyNumberFormat="1" applyFont="1" applyFill="1" applyAlignment="1" applyProtection="1">
      <alignment horizontal="left" vertical="top"/>
    </xf>
    <xf numFmtId="0" fontId="5" fillId="5" borderId="20" xfId="0" applyFont="1" applyFill="1" applyBorder="1" applyAlignment="1" applyProtection="1">
      <alignment horizontal="center" vertical="center" wrapText="1"/>
    </xf>
    <xf numFmtId="0" fontId="0" fillId="5" borderId="20" xfId="0" applyFill="1" applyBorder="1" applyAlignment="1" applyProtection="1">
      <alignment horizontal="center" vertical="center" wrapText="1"/>
    </xf>
    <xf numFmtId="0" fontId="0" fillId="5" borderId="21" xfId="0" applyFill="1" applyBorder="1" applyAlignment="1" applyProtection="1">
      <alignment horizontal="center" vertical="center" wrapText="1"/>
    </xf>
    <xf numFmtId="164" fontId="16" fillId="5" borderId="0" xfId="0" applyNumberFormat="1" applyFont="1" applyFill="1" applyAlignment="1" applyProtection="1">
      <alignment horizontal="right" vertical="center"/>
    </xf>
    <xf numFmtId="164" fontId="22" fillId="5" borderId="0" xfId="0" applyNumberFormat="1" applyFont="1" applyFill="1" applyAlignment="1" applyProtection="1">
      <alignment horizontal="right" vertical="center"/>
    </xf>
    <xf numFmtId="0" fontId="22" fillId="5" borderId="0" xfId="0" applyFont="1" applyFill="1" applyAlignment="1" applyProtection="1">
      <alignment horizontal="left" vertical="center"/>
    </xf>
    <xf numFmtId="164" fontId="23" fillId="5" borderId="0" xfId="0" applyNumberFormat="1" applyFont="1" applyFill="1" applyAlignment="1" applyProtection="1">
      <alignment horizontal="right" vertical="center"/>
    </xf>
    <xf numFmtId="0" fontId="23" fillId="5" borderId="0" xfId="0" applyFont="1" applyFill="1" applyAlignment="1" applyProtection="1">
      <alignment horizontal="left" vertical="center"/>
    </xf>
    <xf numFmtId="0" fontId="5" fillId="5" borderId="0" xfId="0" applyFont="1" applyFill="1" applyAlignment="1" applyProtection="1">
      <alignment horizontal="center" vertical="center"/>
    </xf>
    <xf numFmtId="164" fontId="10" fillId="5" borderId="0" xfId="0" applyNumberFormat="1" applyFont="1" applyFill="1" applyAlignment="1" applyProtection="1">
      <alignment horizontal="right" vertical="center"/>
    </xf>
    <xf numFmtId="164" fontId="9" fillId="5" borderId="0" xfId="0" applyNumberFormat="1" applyFont="1" applyFill="1" applyAlignment="1" applyProtection="1">
      <alignment horizontal="right" vertical="center"/>
    </xf>
    <xf numFmtId="0" fontId="0" fillId="5" borderId="0" xfId="0" applyFill="1" applyAlignment="1" applyProtection="1">
      <alignment horizontal="left" vertical="center" wrapText="1"/>
    </xf>
    <xf numFmtId="0" fontId="33" fillId="5" borderId="0" xfId="1" applyFont="1" applyFill="1" applyAlignment="1" applyProtection="1">
      <alignment horizontal="center" vertical="center"/>
    </xf>
    <xf numFmtId="0" fontId="48" fillId="5" borderId="52" xfId="0" applyFont="1" applyFill="1" applyBorder="1" applyAlignment="1" applyProtection="1">
      <alignment horizontal="left" vertical="center" wrapText="1"/>
    </xf>
    <xf numFmtId="0" fontId="48" fillId="5" borderId="52" xfId="0" applyFont="1" applyFill="1" applyBorder="1" applyAlignment="1" applyProtection="1">
      <alignment horizontal="left" vertical="center"/>
    </xf>
    <xf numFmtId="164" fontId="48" fillId="5" borderId="52" xfId="0" applyNumberFormat="1" applyFont="1" applyFill="1" applyBorder="1" applyAlignment="1" applyProtection="1">
      <alignment horizontal="right" vertical="center"/>
    </xf>
    <xf numFmtId="164" fontId="43" fillId="5" borderId="39" xfId="0" applyNumberFormat="1" applyFont="1" applyFill="1" applyBorder="1" applyAlignment="1" applyProtection="1">
      <alignment horizontal="right"/>
    </xf>
    <xf numFmtId="164" fontId="44" fillId="5" borderId="47" xfId="0" applyNumberFormat="1" applyFont="1" applyFill="1" applyBorder="1" applyAlignment="1" applyProtection="1">
      <alignment horizontal="right"/>
    </xf>
    <xf numFmtId="0" fontId="0" fillId="5" borderId="53" xfId="0" applyFont="1" applyFill="1" applyBorder="1" applyAlignment="1" applyProtection="1">
      <alignment horizontal="left" vertical="center" wrapText="1"/>
    </xf>
    <xf numFmtId="0" fontId="0" fillId="5" borderId="54" xfId="0" applyFont="1" applyFill="1" applyBorder="1" applyAlignment="1" applyProtection="1">
      <alignment horizontal="left" vertical="center" wrapText="1"/>
    </xf>
    <xf numFmtId="0" fontId="0" fillId="5" borderId="55" xfId="0" applyFont="1" applyFill="1" applyBorder="1" applyAlignment="1" applyProtection="1">
      <alignment horizontal="left" vertical="center" wrapText="1"/>
    </xf>
    <xf numFmtId="164" fontId="0" fillId="5" borderId="53" xfId="0" applyNumberFormat="1" applyFont="1" applyFill="1" applyBorder="1" applyAlignment="1" applyProtection="1">
      <alignment horizontal="right" vertical="center"/>
    </xf>
    <xf numFmtId="164" fontId="0" fillId="5" borderId="55" xfId="0" applyNumberFormat="1" applyFont="1" applyFill="1" applyBorder="1" applyAlignment="1" applyProtection="1">
      <alignment horizontal="right" vertical="center"/>
    </xf>
    <xf numFmtId="164" fontId="0" fillId="5" borderId="54" xfId="0" applyNumberFormat="1" applyFont="1" applyFill="1" applyBorder="1" applyAlignment="1" applyProtection="1">
      <alignment horizontal="right" vertical="center"/>
    </xf>
    <xf numFmtId="164" fontId="44" fillId="5" borderId="54" xfId="0" applyNumberFormat="1" applyFont="1" applyFill="1" applyBorder="1" applyAlignment="1" applyProtection="1">
      <alignment horizontal="right"/>
    </xf>
    <xf numFmtId="0" fontId="48" fillId="5" borderId="53" xfId="0" applyFont="1" applyFill="1" applyBorder="1" applyAlignment="1" applyProtection="1">
      <alignment horizontal="left" vertical="center" wrapText="1"/>
    </xf>
    <xf numFmtId="0" fontId="48" fillId="5" borderId="54" xfId="0" applyFont="1" applyFill="1" applyBorder="1" applyAlignment="1" applyProtection="1">
      <alignment horizontal="left" vertical="center" wrapText="1"/>
    </xf>
    <xf numFmtId="0" fontId="48" fillId="5" borderId="55" xfId="0" applyFont="1" applyFill="1" applyBorder="1" applyAlignment="1" applyProtection="1">
      <alignment horizontal="left" vertical="center" wrapText="1"/>
    </xf>
    <xf numFmtId="164" fontId="48" fillId="5" borderId="53" xfId="0" applyNumberFormat="1" applyFont="1" applyFill="1" applyBorder="1" applyAlignment="1" applyProtection="1">
      <alignment horizontal="right" vertical="center"/>
    </xf>
    <xf numFmtId="164" fontId="48" fillId="5" borderId="55" xfId="0" applyNumberFormat="1" applyFont="1" applyFill="1" applyBorder="1" applyAlignment="1" applyProtection="1">
      <alignment horizontal="right" vertical="center"/>
    </xf>
    <xf numFmtId="164" fontId="48" fillId="5" borderId="54" xfId="0" applyNumberFormat="1" applyFont="1" applyFill="1" applyBorder="1" applyAlignment="1" applyProtection="1">
      <alignment horizontal="right" vertical="center"/>
    </xf>
    <xf numFmtId="164" fontId="42" fillId="5" borderId="39" xfId="0" applyNumberFormat="1" applyFont="1" applyFill="1" applyBorder="1" applyAlignment="1" applyProtection="1">
      <alignment horizontal="right"/>
    </xf>
    <xf numFmtId="0" fontId="5" fillId="4" borderId="55" xfId="0" applyFont="1" applyFill="1" applyBorder="1" applyAlignment="1" applyProtection="1">
      <alignment horizontal="center" vertical="center" wrapText="1"/>
    </xf>
    <xf numFmtId="164" fontId="6" fillId="4" borderId="56" xfId="0" applyNumberFormat="1" applyFont="1" applyFill="1" applyBorder="1" applyAlignment="1" applyProtection="1">
      <alignment horizontal="right" vertical="center"/>
    </xf>
    <xf numFmtId="164" fontId="9" fillId="5" borderId="47" xfId="0" applyNumberFormat="1" applyFont="1" applyFill="1" applyBorder="1" applyAlignment="1" applyProtection="1">
      <alignment horizontal="right" vertical="center"/>
    </xf>
    <xf numFmtId="0" fontId="36" fillId="5" borderId="50" xfId="0" applyFont="1" applyFill="1" applyBorder="1" applyAlignment="1">
      <alignment horizontal="center" vertical="center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file:///C:\KROSplusData\System\Temp\radE86A0.tm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pro-rozpocty.cz/cs/software-a-data/kros-plus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file:///C:\KROSplusData\System\Temp\rad8E7D2.tmp" TargetMode="External"/><Relationship Id="rId2" Type="http://schemas.openxmlformats.org/officeDocument/2006/relationships/image" Target="../media/image2.png"/><Relationship Id="rId1" Type="http://schemas.openxmlformats.org/officeDocument/2006/relationships/hyperlink" Target="http://pro-rozpocty.cz/cs/software-a-data/kros-plus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file:///C:\KROSplusData\System\Temp\rad5D4A7.tm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pro-rozpocty.cz/cs/software-a-data/kros-plus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file:///C:\KROSplusData\System\Temp\rad5D142.tmp" TargetMode="External"/><Relationship Id="rId2" Type="http://schemas.openxmlformats.org/officeDocument/2006/relationships/image" Target="../media/image2.png"/><Relationship Id="rId1" Type="http://schemas.openxmlformats.org/officeDocument/2006/relationships/hyperlink" Target="http://pro-rozpocty.cz/cs/software-a-data/kros-plus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file:///C:\KROSplusData\System\Temp\radD06A6.tm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pro-rozpocty.cz/cs/software-a-data/kros-plus/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file:///C:\KROSplusData\System\Temp\rad9B9FB.tm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pro-rozpocty.cz/cs/software-a-data/kros-plus/" TargetMode="Externa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file:///C:\KROSplusData\System\Temp\rad5D4A7.tm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pro-rozpocty.cz/cs/software-a-data/kros-plus/" TargetMode="Externa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file:///C:\KROSplusData\System\Temp\radAA898.tm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pro-rozpocty.cz/cs/software-a-data/kros-plus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1</xdr:row>
      <xdr:rowOff>114300</xdr:rowOff>
    </xdr:to>
    <xdr:pic>
      <xdr:nvPicPr>
        <xdr:cNvPr id="11271" name="radE86A0.tmp" descr="C:\KROSplusData\System\Temp\radE86A0.tmp">
          <a:hlinkClick xmlns:r="http://schemas.openxmlformats.org/officeDocument/2006/relationships" r:id="rId1" tooltip="http://pro-rozpocty.cz/cs/software-a-data/kros-plus/"/>
        </xdr:cNvPr>
        <xdr:cNvPicPr>
          <a:picLocks/>
        </xdr:cNvPicPr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 bwMode="auto">
        <a:xfrm>
          <a:off x="0" y="0"/>
          <a:ext cx="5715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161925</xdr:colOff>
      <xdr:row>1</xdr:row>
      <xdr:rowOff>0</xdr:rowOff>
    </xdr:to>
    <xdr:pic>
      <xdr:nvPicPr>
        <xdr:cNvPr id="2066" name="rad8E7D2.tmp" descr="C:\KROSplusData\System\Temp\rad8E7D2.tmp">
          <a:hlinkClick xmlns:r="http://schemas.openxmlformats.org/officeDocument/2006/relationships" r:id="rId1" tooltip="http://pro-rozpocty.cz/cs/software-a-data/kros-plus/"/>
        </xdr:cNvPr>
        <xdr:cNvPicPr>
          <a:picLocks/>
        </xdr:cNvPicPr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 bwMode="auto">
        <a:xfrm>
          <a:off x="0" y="0"/>
          <a:ext cx="7334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1</xdr:row>
      <xdr:rowOff>114300</xdr:rowOff>
    </xdr:to>
    <xdr:pic>
      <xdr:nvPicPr>
        <xdr:cNvPr id="9223" name="rad5D4A7.tmp" descr="C:\KROSplusData\System\Temp\rad5D4A7.tmp">
          <a:hlinkClick xmlns:r="http://schemas.openxmlformats.org/officeDocument/2006/relationships" r:id="rId1" tooltip="http://pro-rozpocty.cz/cs/software-a-data/kros-plus/"/>
        </xdr:cNvPr>
        <xdr:cNvPicPr>
          <a:picLocks/>
        </xdr:cNvPicPr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 bwMode="auto">
        <a:xfrm>
          <a:off x="0" y="0"/>
          <a:ext cx="5715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161925</xdr:colOff>
      <xdr:row>1</xdr:row>
      <xdr:rowOff>0</xdr:rowOff>
    </xdr:to>
    <xdr:pic>
      <xdr:nvPicPr>
        <xdr:cNvPr id="5138" name="rad5D142.tmp" descr="C:\KROSplusData\System\Temp\rad5D142.tmp">
          <a:hlinkClick xmlns:r="http://schemas.openxmlformats.org/officeDocument/2006/relationships" r:id="rId1" tooltip="http://pro-rozpocty.cz/cs/software-a-data/kros-plus/"/>
        </xdr:cNvPr>
        <xdr:cNvPicPr>
          <a:picLocks/>
        </xdr:cNvPicPr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 bwMode="auto">
        <a:xfrm>
          <a:off x="0" y="0"/>
          <a:ext cx="7334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1</xdr:row>
      <xdr:rowOff>114300</xdr:rowOff>
    </xdr:to>
    <xdr:pic>
      <xdr:nvPicPr>
        <xdr:cNvPr id="10247" name="radD06A6.tmp" descr="C:\KROSplusData\System\Temp\radD06A6.tmp">
          <a:hlinkClick xmlns:r="http://schemas.openxmlformats.org/officeDocument/2006/relationships" r:id="rId1" tooltip="http://pro-rozpocty.cz/cs/software-a-data/kros-plus/"/>
        </xdr:cNvPr>
        <xdr:cNvPicPr>
          <a:picLocks/>
        </xdr:cNvPicPr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 bwMode="auto">
        <a:xfrm>
          <a:off x="0" y="0"/>
          <a:ext cx="5715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1</xdr:row>
      <xdr:rowOff>114300</xdr:rowOff>
    </xdr:to>
    <xdr:pic>
      <xdr:nvPicPr>
        <xdr:cNvPr id="12295" name="rad9B9FB.tmp" descr="C:\KROSplusData\System\Temp\rad9B9FB.tmp">
          <a:hlinkClick xmlns:r="http://schemas.openxmlformats.org/officeDocument/2006/relationships" r:id="rId1" tooltip="http://pro-rozpocty.cz/cs/software-a-data/kros-plus/"/>
        </xdr:cNvPr>
        <xdr:cNvPicPr>
          <a:picLocks/>
        </xdr:cNvPicPr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 bwMode="auto">
        <a:xfrm>
          <a:off x="0" y="0"/>
          <a:ext cx="5715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1</xdr:row>
      <xdr:rowOff>114300</xdr:rowOff>
    </xdr:to>
    <xdr:pic>
      <xdr:nvPicPr>
        <xdr:cNvPr id="13319" name="rad5D4A7.tmp" descr="C:\KROSplusData\System\Temp\rad5D4A7.tmp">
          <a:hlinkClick xmlns:r="http://schemas.openxmlformats.org/officeDocument/2006/relationships" r:id="rId1" tooltip="http://pro-rozpocty.cz/cs/software-a-data/kros-plus/"/>
        </xdr:cNvPr>
        <xdr:cNvPicPr>
          <a:picLocks/>
        </xdr:cNvPicPr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 bwMode="auto">
        <a:xfrm>
          <a:off x="0" y="0"/>
          <a:ext cx="5715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2</xdr:row>
      <xdr:rowOff>38100</xdr:rowOff>
    </xdr:to>
    <xdr:pic>
      <xdr:nvPicPr>
        <xdr:cNvPr id="14343" name="radAA898.tmp" descr="C:\KROSplusData\System\Temp\radAA898.tmp">
          <a:hlinkClick xmlns:r="http://schemas.openxmlformats.org/officeDocument/2006/relationships" r:id="rId1" tooltip="http://pro-rozpocty.cz/cs/software-a-data/kros-plus/"/>
        </xdr:cNvPr>
        <xdr:cNvPicPr>
          <a:picLocks/>
        </xdr:cNvPicPr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 bwMode="auto">
        <a:xfrm>
          <a:off x="0" y="0"/>
          <a:ext cx="5715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ntdata2/MZE/2017%20-%20&#218;dr&#382;ba%20a%20obnova%20kulturn&#237;ch%20a%20venkovsk&#253;ch%20prvk&#367;/129%20662%20Kulturn&#237;%20prvky%20venkovsk&#233;%20krajiny/Hl&#237;zov/Celkov&#233;%20n&#225;klady%20Hl&#237;zov%20-%20&#218;dr&#382;ba%20a%20obnova%20h&#345;bitovn&#237;ch%20staveb-2%20stavebn&#237;%20objekty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kapitulace stavby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102"/>
  <sheetViews>
    <sheetView tabSelected="1" workbookViewId="0">
      <selection activeCell="AN8" sqref="AN8"/>
    </sheetView>
  </sheetViews>
  <sheetFormatPr defaultColWidth="10.6640625" defaultRowHeight="14.25" customHeight="1"/>
  <cols>
    <col min="1" max="1" width="8.33203125" style="216" customWidth="1"/>
    <col min="2" max="2" width="1.6640625" style="216" customWidth="1"/>
    <col min="3" max="3" width="4.1640625" style="216" customWidth="1"/>
    <col min="4" max="7" width="2.5" style="216" customWidth="1"/>
    <col min="8" max="8" width="9.1640625" style="216" customWidth="1"/>
    <col min="9" max="33" width="2.5" style="216" customWidth="1"/>
    <col min="34" max="34" width="3.33203125" style="216" customWidth="1"/>
    <col min="35" max="37" width="2.5" style="216" customWidth="1"/>
    <col min="38" max="38" width="8.33203125" style="216" customWidth="1"/>
    <col min="39" max="39" width="3.5" style="216" customWidth="1"/>
    <col min="40" max="40" width="13.33203125" style="216" customWidth="1"/>
    <col min="41" max="41" width="7.5" style="216" customWidth="1"/>
    <col min="42" max="42" width="4.1640625" style="216" customWidth="1"/>
    <col min="43" max="43" width="1.6640625" style="216" customWidth="1"/>
    <col min="44" max="44" width="10.6640625" style="215" customWidth="1"/>
    <col min="45" max="46" width="25.83203125" style="216" hidden="1" customWidth="1"/>
    <col min="47" max="47" width="25" style="216" hidden="1" customWidth="1"/>
    <col min="48" max="52" width="21.6640625" style="216" hidden="1" customWidth="1"/>
    <col min="53" max="53" width="19.1640625" style="216" hidden="1" customWidth="1"/>
    <col min="54" max="54" width="25" style="216" hidden="1" customWidth="1"/>
    <col min="55" max="56" width="19.1640625" style="216" hidden="1" customWidth="1"/>
    <col min="57" max="57" width="66.5" style="216" customWidth="1"/>
    <col min="58" max="70" width="10.6640625" style="215" customWidth="1"/>
    <col min="71" max="89" width="10.6640625" style="216" hidden="1" customWidth="1"/>
    <col min="90" max="16384" width="10.6640625" style="215"/>
  </cols>
  <sheetData>
    <row r="1" spans="1:256" s="216" customFormat="1" ht="22.5" customHeight="1">
      <c r="A1" s="311" t="s">
        <v>0</v>
      </c>
      <c r="B1" s="212"/>
      <c r="C1" s="212"/>
      <c r="D1" s="213" t="s">
        <v>1</v>
      </c>
      <c r="E1" s="212"/>
      <c r="F1" s="212"/>
      <c r="G1" s="212"/>
      <c r="H1" s="212"/>
      <c r="I1" s="212"/>
      <c r="J1" s="212"/>
      <c r="K1" s="214" t="s">
        <v>307</v>
      </c>
      <c r="L1" s="214"/>
      <c r="M1" s="214"/>
      <c r="N1" s="214"/>
      <c r="O1" s="214"/>
      <c r="P1" s="214"/>
      <c r="Q1" s="214"/>
      <c r="R1" s="214"/>
      <c r="S1" s="214"/>
      <c r="T1" s="212"/>
      <c r="U1" s="212"/>
      <c r="V1" s="212"/>
      <c r="W1" s="214" t="s">
        <v>308</v>
      </c>
      <c r="X1" s="214"/>
      <c r="Y1" s="214"/>
      <c r="Z1" s="214"/>
      <c r="AA1" s="214"/>
      <c r="AB1" s="214"/>
      <c r="AC1" s="214"/>
      <c r="AD1" s="214"/>
      <c r="AE1" s="214"/>
      <c r="AF1" s="214"/>
      <c r="AG1" s="212"/>
      <c r="AH1" s="212"/>
      <c r="AI1" s="215"/>
      <c r="AJ1" s="215"/>
      <c r="AK1" s="215"/>
      <c r="AL1" s="215"/>
      <c r="AM1" s="215"/>
      <c r="AN1" s="215"/>
      <c r="AO1" s="215"/>
      <c r="AP1" s="215"/>
      <c r="AQ1" s="215"/>
      <c r="AR1" s="215"/>
      <c r="AS1" s="215"/>
      <c r="AT1" s="215"/>
      <c r="AU1" s="215"/>
      <c r="AV1" s="215"/>
      <c r="AW1" s="215"/>
      <c r="AX1" s="215"/>
      <c r="AY1" s="215"/>
      <c r="AZ1" s="215"/>
      <c r="BA1" s="312" t="s">
        <v>2</v>
      </c>
      <c r="BB1" s="312" t="s">
        <v>3</v>
      </c>
      <c r="BC1" s="215"/>
      <c r="BD1" s="215"/>
      <c r="BE1" s="215"/>
      <c r="BF1" s="215"/>
      <c r="BG1" s="215"/>
      <c r="BH1" s="215"/>
      <c r="BI1" s="215"/>
      <c r="BJ1" s="215"/>
      <c r="BK1" s="215"/>
      <c r="BL1" s="215"/>
      <c r="BM1" s="215"/>
      <c r="BN1" s="215"/>
      <c r="BO1" s="215"/>
      <c r="BP1" s="215"/>
      <c r="BQ1" s="215"/>
      <c r="BR1" s="215"/>
      <c r="BS1" s="215"/>
      <c r="BT1" s="312" t="s">
        <v>4</v>
      </c>
      <c r="BU1" s="312" t="s">
        <v>4</v>
      </c>
      <c r="BV1" s="215"/>
      <c r="BW1" s="215"/>
      <c r="BX1" s="215"/>
      <c r="BY1" s="215"/>
      <c r="BZ1" s="215"/>
      <c r="CA1" s="215"/>
      <c r="CB1" s="215"/>
      <c r="CC1" s="215"/>
      <c r="CD1" s="215"/>
      <c r="CE1" s="215"/>
      <c r="CF1" s="215"/>
      <c r="CG1" s="215"/>
      <c r="CH1" s="215"/>
      <c r="CI1" s="215"/>
      <c r="CJ1" s="215"/>
      <c r="CK1" s="215"/>
      <c r="CL1" s="215"/>
      <c r="CM1" s="215"/>
      <c r="CN1" s="215"/>
      <c r="CO1" s="215"/>
      <c r="CP1" s="215"/>
      <c r="CQ1" s="215"/>
      <c r="CR1" s="215"/>
      <c r="CS1" s="215"/>
      <c r="CT1" s="215"/>
      <c r="CU1" s="215"/>
      <c r="CV1" s="215"/>
      <c r="CW1" s="215"/>
      <c r="CX1" s="215"/>
      <c r="CY1" s="215"/>
      <c r="CZ1" s="215"/>
      <c r="DA1" s="215"/>
      <c r="DB1" s="215"/>
      <c r="DC1" s="215"/>
      <c r="DD1" s="215"/>
      <c r="DE1" s="215"/>
      <c r="DF1" s="215"/>
      <c r="DG1" s="215"/>
      <c r="DH1" s="215"/>
      <c r="DI1" s="215"/>
      <c r="DJ1" s="215"/>
      <c r="DK1" s="215"/>
      <c r="DL1" s="215"/>
      <c r="DM1" s="215"/>
      <c r="DN1" s="215"/>
      <c r="DO1" s="215"/>
      <c r="DP1" s="215"/>
      <c r="DQ1" s="215"/>
      <c r="DR1" s="215"/>
      <c r="DS1" s="215"/>
      <c r="DT1" s="215"/>
      <c r="DU1" s="215"/>
      <c r="DV1" s="215"/>
      <c r="DW1" s="215"/>
      <c r="DX1" s="215"/>
      <c r="DY1" s="215"/>
      <c r="DZ1" s="215"/>
      <c r="EA1" s="215"/>
      <c r="EB1" s="215"/>
      <c r="EC1" s="215"/>
      <c r="ED1" s="215"/>
      <c r="EE1" s="215"/>
      <c r="EF1" s="215"/>
      <c r="EG1" s="215"/>
      <c r="EH1" s="215"/>
      <c r="EI1" s="215"/>
      <c r="EJ1" s="215"/>
      <c r="EK1" s="215"/>
      <c r="EL1" s="215"/>
      <c r="EM1" s="215"/>
      <c r="EN1" s="215"/>
      <c r="EO1" s="215"/>
      <c r="EP1" s="215"/>
      <c r="EQ1" s="215"/>
      <c r="ER1" s="215"/>
      <c r="ES1" s="215"/>
      <c r="ET1" s="215"/>
      <c r="EU1" s="215"/>
      <c r="EV1" s="215"/>
      <c r="EW1" s="215"/>
      <c r="EX1" s="215"/>
      <c r="EY1" s="215"/>
      <c r="EZ1" s="215"/>
      <c r="FA1" s="215"/>
      <c r="FB1" s="215"/>
      <c r="FC1" s="215"/>
      <c r="FD1" s="215"/>
      <c r="FE1" s="215"/>
      <c r="FF1" s="215"/>
      <c r="FG1" s="215"/>
      <c r="FH1" s="215"/>
      <c r="FI1" s="215"/>
      <c r="FJ1" s="215"/>
      <c r="FK1" s="215"/>
      <c r="FL1" s="215"/>
      <c r="FM1" s="215"/>
      <c r="FN1" s="215"/>
      <c r="FO1" s="215"/>
      <c r="FP1" s="215"/>
      <c r="FQ1" s="215"/>
      <c r="FR1" s="215"/>
      <c r="FS1" s="215"/>
      <c r="FT1" s="215"/>
      <c r="FU1" s="215"/>
      <c r="FV1" s="215"/>
      <c r="FW1" s="215"/>
      <c r="FX1" s="215"/>
      <c r="FY1" s="215"/>
      <c r="FZ1" s="215"/>
      <c r="GA1" s="215"/>
      <c r="GB1" s="215"/>
      <c r="GC1" s="215"/>
      <c r="GD1" s="215"/>
      <c r="GE1" s="215"/>
      <c r="GF1" s="215"/>
      <c r="GG1" s="215"/>
      <c r="GH1" s="215"/>
      <c r="GI1" s="215"/>
      <c r="GJ1" s="215"/>
      <c r="GK1" s="215"/>
      <c r="GL1" s="215"/>
      <c r="GM1" s="215"/>
      <c r="GN1" s="215"/>
      <c r="GO1" s="215"/>
      <c r="GP1" s="215"/>
      <c r="GQ1" s="215"/>
      <c r="GR1" s="215"/>
      <c r="GS1" s="215"/>
      <c r="GT1" s="215"/>
      <c r="GU1" s="215"/>
      <c r="GV1" s="215"/>
      <c r="GW1" s="215"/>
      <c r="GX1" s="215"/>
      <c r="GY1" s="215"/>
      <c r="GZ1" s="215"/>
      <c r="HA1" s="215"/>
      <c r="HB1" s="215"/>
      <c r="HC1" s="215"/>
      <c r="HD1" s="215"/>
      <c r="HE1" s="215"/>
      <c r="HF1" s="215"/>
      <c r="HG1" s="215"/>
      <c r="HH1" s="215"/>
      <c r="HI1" s="215"/>
      <c r="HJ1" s="215"/>
      <c r="HK1" s="215"/>
      <c r="HL1" s="215"/>
      <c r="HM1" s="215"/>
      <c r="HN1" s="215"/>
      <c r="HO1" s="215"/>
      <c r="HP1" s="215"/>
      <c r="HQ1" s="215"/>
      <c r="HR1" s="215"/>
      <c r="HS1" s="215"/>
      <c r="HT1" s="215"/>
      <c r="HU1" s="215"/>
      <c r="HV1" s="215"/>
      <c r="HW1" s="215"/>
      <c r="HX1" s="215"/>
      <c r="HY1" s="215"/>
      <c r="HZ1" s="215"/>
      <c r="IA1" s="215"/>
      <c r="IB1" s="215"/>
      <c r="IC1" s="215"/>
      <c r="ID1" s="215"/>
      <c r="IE1" s="215"/>
      <c r="IF1" s="215"/>
      <c r="IG1" s="215"/>
      <c r="IH1" s="215"/>
      <c r="II1" s="215"/>
      <c r="IJ1" s="215"/>
      <c r="IK1" s="215"/>
      <c r="IL1" s="215"/>
      <c r="IM1" s="215"/>
      <c r="IN1" s="215"/>
      <c r="IO1" s="215"/>
      <c r="IP1" s="215"/>
      <c r="IQ1" s="215"/>
      <c r="IR1" s="215"/>
      <c r="IS1" s="215"/>
      <c r="IT1" s="215"/>
      <c r="IU1" s="215"/>
      <c r="IV1" s="215"/>
    </row>
    <row r="2" spans="1:256" s="216" customFormat="1" ht="37.5" customHeight="1">
      <c r="C2" s="412" t="s">
        <v>5</v>
      </c>
      <c r="D2" s="413"/>
      <c r="E2" s="413"/>
      <c r="F2" s="413"/>
      <c r="G2" s="413"/>
      <c r="H2" s="413"/>
      <c r="I2" s="413"/>
      <c r="J2" s="413"/>
      <c r="K2" s="413"/>
      <c r="L2" s="413"/>
      <c r="M2" s="413"/>
      <c r="N2" s="413"/>
      <c r="O2" s="413"/>
      <c r="P2" s="413"/>
      <c r="Q2" s="413"/>
      <c r="R2" s="413"/>
      <c r="S2" s="413"/>
      <c r="T2" s="413"/>
      <c r="U2" s="413"/>
      <c r="V2" s="413"/>
      <c r="W2" s="413"/>
      <c r="X2" s="413"/>
      <c r="Y2" s="413"/>
      <c r="Z2" s="413"/>
      <c r="AA2" s="413"/>
      <c r="AB2" s="413"/>
      <c r="AC2" s="413"/>
      <c r="AD2" s="413"/>
      <c r="AE2" s="413"/>
      <c r="AF2" s="413"/>
      <c r="AG2" s="413"/>
      <c r="AH2" s="413"/>
      <c r="AI2" s="413"/>
      <c r="AJ2" s="413"/>
      <c r="AK2" s="413"/>
      <c r="AL2" s="413"/>
      <c r="AM2" s="413"/>
      <c r="AN2" s="413"/>
      <c r="AO2" s="413"/>
      <c r="AP2" s="413"/>
      <c r="AR2" s="412" t="s">
        <v>6</v>
      </c>
      <c r="AS2" s="413"/>
      <c r="AT2" s="413"/>
      <c r="AU2" s="413"/>
      <c r="AV2" s="413"/>
      <c r="AW2" s="413"/>
      <c r="AX2" s="413"/>
      <c r="AY2" s="413"/>
      <c r="AZ2" s="413"/>
      <c r="BA2" s="413"/>
      <c r="BB2" s="413"/>
      <c r="BC2" s="413"/>
      <c r="BD2" s="413"/>
      <c r="BE2" s="413"/>
      <c r="BS2" s="225" t="s">
        <v>7</v>
      </c>
      <c r="BT2" s="225" t="s">
        <v>8</v>
      </c>
    </row>
    <row r="3" spans="1:256" s="216" customFormat="1" ht="7.5" customHeight="1">
      <c r="B3" s="217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8"/>
      <c r="X3" s="218"/>
      <c r="Y3" s="218"/>
      <c r="Z3" s="218"/>
      <c r="AA3" s="218"/>
      <c r="AB3" s="218"/>
      <c r="AC3" s="218"/>
      <c r="AD3" s="218"/>
      <c r="AE3" s="218"/>
      <c r="AF3" s="218"/>
      <c r="AG3" s="218"/>
      <c r="AH3" s="218"/>
      <c r="AI3" s="218"/>
      <c r="AJ3" s="218"/>
      <c r="AK3" s="218"/>
      <c r="AL3" s="218"/>
      <c r="AM3" s="218"/>
      <c r="AN3" s="218"/>
      <c r="AO3" s="218"/>
      <c r="AP3" s="218"/>
      <c r="AQ3" s="219"/>
      <c r="BS3" s="225" t="s">
        <v>7</v>
      </c>
      <c r="BT3" s="225" t="s">
        <v>9</v>
      </c>
    </row>
    <row r="4" spans="1:256" s="216" customFormat="1" ht="37.5" customHeight="1">
      <c r="B4" s="220"/>
      <c r="C4" s="414" t="s">
        <v>10</v>
      </c>
      <c r="D4" s="409"/>
      <c r="E4" s="409"/>
      <c r="F4" s="409"/>
      <c r="G4" s="409"/>
      <c r="H4" s="409"/>
      <c r="I4" s="409"/>
      <c r="J4" s="409"/>
      <c r="K4" s="409"/>
      <c r="L4" s="409"/>
      <c r="M4" s="409"/>
      <c r="N4" s="409"/>
      <c r="O4" s="409"/>
      <c r="P4" s="409"/>
      <c r="Q4" s="409"/>
      <c r="R4" s="409"/>
      <c r="S4" s="409"/>
      <c r="T4" s="409"/>
      <c r="U4" s="409"/>
      <c r="V4" s="409"/>
      <c r="W4" s="409"/>
      <c r="X4" s="409"/>
      <c r="Y4" s="409"/>
      <c r="Z4" s="409"/>
      <c r="AA4" s="409"/>
      <c r="AB4" s="409"/>
      <c r="AC4" s="409"/>
      <c r="AD4" s="409"/>
      <c r="AE4" s="409"/>
      <c r="AF4" s="409"/>
      <c r="AG4" s="409"/>
      <c r="AH4" s="409"/>
      <c r="AI4" s="409"/>
      <c r="AJ4" s="409"/>
      <c r="AK4" s="409"/>
      <c r="AL4" s="409"/>
      <c r="AM4" s="409"/>
      <c r="AN4" s="409"/>
      <c r="AO4" s="409"/>
      <c r="AP4" s="409"/>
      <c r="AQ4" s="221"/>
      <c r="AS4" s="222" t="s">
        <v>11</v>
      </c>
      <c r="BS4" s="225" t="s">
        <v>12</v>
      </c>
    </row>
    <row r="5" spans="1:256" s="216" customFormat="1" ht="15" customHeight="1">
      <c r="B5" s="220"/>
      <c r="C5" s="223"/>
      <c r="D5" s="313" t="s">
        <v>13</v>
      </c>
      <c r="E5" s="223"/>
      <c r="F5" s="223"/>
      <c r="G5" s="223"/>
      <c r="H5" s="223"/>
      <c r="I5" s="223"/>
      <c r="J5" s="223"/>
      <c r="K5" s="415" t="s">
        <v>14</v>
      </c>
      <c r="L5" s="409"/>
      <c r="M5" s="409"/>
      <c r="N5" s="409"/>
      <c r="O5" s="409"/>
      <c r="P5" s="409"/>
      <c r="Q5" s="409"/>
      <c r="R5" s="409"/>
      <c r="S5" s="409"/>
      <c r="T5" s="409"/>
      <c r="U5" s="409"/>
      <c r="V5" s="409"/>
      <c r="W5" s="409"/>
      <c r="X5" s="409"/>
      <c r="Y5" s="409"/>
      <c r="Z5" s="409"/>
      <c r="AA5" s="409"/>
      <c r="AB5" s="409"/>
      <c r="AC5" s="409"/>
      <c r="AD5" s="409"/>
      <c r="AE5" s="409"/>
      <c r="AF5" s="409"/>
      <c r="AG5" s="409"/>
      <c r="AH5" s="409"/>
      <c r="AI5" s="409"/>
      <c r="AJ5" s="409"/>
      <c r="AK5" s="409"/>
      <c r="AL5" s="409"/>
      <c r="AM5" s="409"/>
      <c r="AN5" s="409"/>
      <c r="AO5" s="409"/>
      <c r="AP5" s="223"/>
      <c r="AQ5" s="221"/>
      <c r="BS5" s="225" t="s">
        <v>7</v>
      </c>
    </row>
    <row r="6" spans="1:256" s="216" customFormat="1" ht="37.5" customHeight="1">
      <c r="B6" s="220"/>
      <c r="C6" s="223"/>
      <c r="D6" s="228" t="s">
        <v>15</v>
      </c>
      <c r="E6" s="223"/>
      <c r="F6" s="223"/>
      <c r="G6" s="223"/>
      <c r="H6" s="223"/>
      <c r="I6" s="223"/>
      <c r="J6" s="223"/>
      <c r="K6" s="416" t="s">
        <v>332</v>
      </c>
      <c r="L6" s="409"/>
      <c r="M6" s="409"/>
      <c r="N6" s="409"/>
      <c r="O6" s="409"/>
      <c r="P6" s="409"/>
      <c r="Q6" s="409"/>
      <c r="R6" s="409"/>
      <c r="S6" s="409"/>
      <c r="T6" s="409"/>
      <c r="U6" s="409"/>
      <c r="V6" s="409"/>
      <c r="W6" s="409"/>
      <c r="X6" s="409"/>
      <c r="Y6" s="409"/>
      <c r="Z6" s="409"/>
      <c r="AA6" s="409"/>
      <c r="AB6" s="409"/>
      <c r="AC6" s="409"/>
      <c r="AD6" s="409"/>
      <c r="AE6" s="409"/>
      <c r="AF6" s="409"/>
      <c r="AG6" s="409"/>
      <c r="AH6" s="409"/>
      <c r="AI6" s="409"/>
      <c r="AJ6" s="409"/>
      <c r="AK6" s="409"/>
      <c r="AL6" s="409"/>
      <c r="AM6" s="409"/>
      <c r="AN6" s="409"/>
      <c r="AO6" s="409"/>
      <c r="AP6" s="223"/>
      <c r="AQ6" s="221"/>
      <c r="BS6" s="225" t="s">
        <v>16</v>
      </c>
    </row>
    <row r="7" spans="1:256" s="216" customFormat="1" ht="15" customHeight="1">
      <c r="B7" s="220"/>
      <c r="C7" s="223"/>
      <c r="D7" s="224" t="s">
        <v>17</v>
      </c>
      <c r="E7" s="223"/>
      <c r="F7" s="223"/>
      <c r="G7" s="223"/>
      <c r="H7" s="223"/>
      <c r="I7" s="223"/>
      <c r="J7" s="223"/>
      <c r="K7" s="230"/>
      <c r="L7" s="223"/>
      <c r="M7" s="223"/>
      <c r="N7" s="223"/>
      <c r="O7" s="223"/>
      <c r="P7" s="223"/>
      <c r="Q7" s="223"/>
      <c r="R7" s="223"/>
      <c r="S7" s="223"/>
      <c r="T7" s="223"/>
      <c r="U7" s="223"/>
      <c r="V7" s="223"/>
      <c r="W7" s="223"/>
      <c r="X7" s="223"/>
      <c r="Y7" s="223"/>
      <c r="Z7" s="223"/>
      <c r="AA7" s="223"/>
      <c r="AB7" s="223"/>
      <c r="AC7" s="223"/>
      <c r="AD7" s="223"/>
      <c r="AE7" s="223"/>
      <c r="AF7" s="223"/>
      <c r="AG7" s="223"/>
      <c r="AH7" s="223"/>
      <c r="AI7" s="223"/>
      <c r="AJ7" s="223"/>
      <c r="AK7" s="224" t="s">
        <v>18</v>
      </c>
      <c r="AL7" s="223"/>
      <c r="AM7" s="223"/>
      <c r="AN7" s="230"/>
      <c r="AO7" s="223"/>
      <c r="AP7" s="223"/>
      <c r="AQ7" s="221"/>
      <c r="BS7" s="225" t="s">
        <v>19</v>
      </c>
    </row>
    <row r="8" spans="1:256" s="216" customFormat="1" ht="15" customHeight="1">
      <c r="B8" s="220"/>
      <c r="C8" s="223"/>
      <c r="D8" s="224" t="s">
        <v>20</v>
      </c>
      <c r="E8" s="223"/>
      <c r="F8" s="223"/>
      <c r="G8" s="223"/>
      <c r="H8" s="223"/>
      <c r="I8" s="223"/>
      <c r="J8" s="223"/>
      <c r="K8" s="230" t="s">
        <v>21</v>
      </c>
      <c r="L8" s="223"/>
      <c r="M8" s="223"/>
      <c r="N8" s="223"/>
      <c r="O8" s="223"/>
      <c r="P8" s="223"/>
      <c r="Q8" s="223"/>
      <c r="R8" s="223"/>
      <c r="S8" s="223"/>
      <c r="T8" s="223"/>
      <c r="U8" s="223"/>
      <c r="V8" s="223"/>
      <c r="W8" s="223"/>
      <c r="X8" s="223"/>
      <c r="Y8" s="223"/>
      <c r="Z8" s="223"/>
      <c r="AA8" s="223"/>
      <c r="AB8" s="223"/>
      <c r="AC8" s="223"/>
      <c r="AD8" s="223"/>
      <c r="AE8" s="223"/>
      <c r="AF8" s="223"/>
      <c r="AG8" s="223"/>
      <c r="AH8" s="223"/>
      <c r="AI8" s="223"/>
      <c r="AJ8" s="223"/>
      <c r="AK8" s="224" t="s">
        <v>22</v>
      </c>
      <c r="AL8" s="223"/>
      <c r="AM8" s="223"/>
      <c r="AN8" s="230"/>
      <c r="AO8" s="223"/>
      <c r="AP8" s="223"/>
      <c r="AQ8" s="221"/>
      <c r="BS8" s="225" t="s">
        <v>23</v>
      </c>
    </row>
    <row r="9" spans="1:256" s="216" customFormat="1" ht="15" customHeight="1">
      <c r="B9" s="220"/>
      <c r="C9" s="223"/>
      <c r="D9" s="223"/>
      <c r="E9" s="223"/>
      <c r="F9" s="223"/>
      <c r="G9" s="223"/>
      <c r="H9" s="223"/>
      <c r="I9" s="223"/>
      <c r="J9" s="223"/>
      <c r="K9" s="223"/>
      <c r="L9" s="223"/>
      <c r="M9" s="223"/>
      <c r="N9" s="223"/>
      <c r="O9" s="223"/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223"/>
      <c r="AA9" s="223"/>
      <c r="AB9" s="223"/>
      <c r="AC9" s="223"/>
      <c r="AD9" s="223"/>
      <c r="AE9" s="223"/>
      <c r="AF9" s="223"/>
      <c r="AG9" s="223"/>
      <c r="AH9" s="223"/>
      <c r="AI9" s="223"/>
      <c r="AJ9" s="223"/>
      <c r="AK9" s="223"/>
      <c r="AL9" s="223"/>
      <c r="AM9" s="223"/>
      <c r="AN9" s="223"/>
      <c r="AO9" s="223"/>
      <c r="AP9" s="223"/>
      <c r="AQ9" s="221"/>
      <c r="BS9" s="225" t="s">
        <v>24</v>
      </c>
    </row>
    <row r="10" spans="1:256" s="216" customFormat="1" ht="15" customHeight="1">
      <c r="B10" s="220"/>
      <c r="C10" s="223"/>
      <c r="D10" s="224" t="s">
        <v>25</v>
      </c>
      <c r="E10" s="223"/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/>
      <c r="AH10" s="223"/>
      <c r="AI10" s="223"/>
      <c r="AJ10" s="223"/>
      <c r="AK10" s="224" t="s">
        <v>26</v>
      </c>
      <c r="AL10" s="223"/>
      <c r="AM10" s="223"/>
      <c r="AN10" s="230" t="s">
        <v>27</v>
      </c>
      <c r="AO10" s="223"/>
      <c r="AP10" s="223"/>
      <c r="AQ10" s="221"/>
      <c r="BS10" s="225" t="s">
        <v>16</v>
      </c>
    </row>
    <row r="11" spans="1:256" s="216" customFormat="1" ht="19.5" customHeight="1">
      <c r="B11" s="220"/>
      <c r="C11" s="223"/>
      <c r="D11" s="223"/>
      <c r="E11" s="230" t="s">
        <v>28</v>
      </c>
      <c r="F11" s="223"/>
      <c r="G11" s="223"/>
      <c r="H11" s="223"/>
      <c r="I11" s="223"/>
      <c r="J11" s="223"/>
      <c r="K11" s="223"/>
      <c r="L11" s="223"/>
      <c r="M11" s="223"/>
      <c r="N11" s="223"/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/>
      <c r="AH11" s="223"/>
      <c r="AI11" s="223"/>
      <c r="AJ11" s="223"/>
      <c r="AK11" s="224" t="s">
        <v>29</v>
      </c>
      <c r="AL11" s="223"/>
      <c r="AM11" s="223"/>
      <c r="AN11" s="230"/>
      <c r="AO11" s="223"/>
      <c r="AP11" s="223"/>
      <c r="AQ11" s="221"/>
      <c r="BS11" s="225" t="s">
        <v>16</v>
      </c>
    </row>
    <row r="12" spans="1:256" s="216" customFormat="1" ht="7.5" customHeight="1">
      <c r="B12" s="220"/>
      <c r="C12" s="223"/>
      <c r="D12" s="223"/>
      <c r="E12" s="223"/>
      <c r="F12" s="223"/>
      <c r="G12" s="223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3"/>
      <c r="AH12" s="223"/>
      <c r="AI12" s="223"/>
      <c r="AJ12" s="223"/>
      <c r="AK12" s="223"/>
      <c r="AL12" s="223"/>
      <c r="AM12" s="223"/>
      <c r="AN12" s="223"/>
      <c r="AO12" s="223"/>
      <c r="AP12" s="223"/>
      <c r="AQ12" s="221"/>
      <c r="BS12" s="225" t="s">
        <v>16</v>
      </c>
    </row>
    <row r="13" spans="1:256" s="216" customFormat="1" ht="15" customHeight="1">
      <c r="B13" s="220"/>
      <c r="C13" s="223"/>
      <c r="D13" s="224" t="s">
        <v>30</v>
      </c>
      <c r="E13" s="223"/>
      <c r="F13" s="223"/>
      <c r="G13" s="223"/>
      <c r="H13" s="223"/>
      <c r="I13" s="223"/>
      <c r="J13" s="223"/>
      <c r="K13" s="223"/>
      <c r="L13" s="223"/>
      <c r="M13" s="223"/>
      <c r="N13" s="223"/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/>
      <c r="AH13" s="223"/>
      <c r="AI13" s="223"/>
      <c r="AJ13" s="223"/>
      <c r="AK13" s="224" t="s">
        <v>26</v>
      </c>
      <c r="AL13" s="223"/>
      <c r="AM13" s="223"/>
      <c r="AN13" s="230"/>
      <c r="AO13" s="223"/>
      <c r="AP13" s="223"/>
      <c r="AQ13" s="221"/>
      <c r="BS13" s="225" t="s">
        <v>16</v>
      </c>
    </row>
    <row r="14" spans="1:256" s="216" customFormat="1" ht="15.75" customHeight="1">
      <c r="B14" s="220"/>
      <c r="C14" s="223"/>
      <c r="D14" s="223"/>
      <c r="E14" s="230" t="s">
        <v>31</v>
      </c>
      <c r="F14" s="223"/>
      <c r="G14" s="223"/>
      <c r="H14" s="223"/>
      <c r="I14" s="223"/>
      <c r="J14" s="223"/>
      <c r="K14" s="223"/>
      <c r="L14" s="223"/>
      <c r="M14" s="223"/>
      <c r="N14" s="223"/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  <c r="AA14" s="223"/>
      <c r="AB14" s="223"/>
      <c r="AC14" s="223"/>
      <c r="AD14" s="223"/>
      <c r="AE14" s="223"/>
      <c r="AF14" s="223"/>
      <c r="AG14" s="223"/>
      <c r="AH14" s="223"/>
      <c r="AI14" s="223"/>
      <c r="AJ14" s="223"/>
      <c r="AK14" s="224" t="s">
        <v>29</v>
      </c>
      <c r="AL14" s="223"/>
      <c r="AM14" s="223"/>
      <c r="AN14" s="230"/>
      <c r="AO14" s="223"/>
      <c r="AP14" s="223"/>
      <c r="AQ14" s="221"/>
      <c r="BS14" s="225" t="s">
        <v>16</v>
      </c>
    </row>
    <row r="15" spans="1:256" s="216" customFormat="1" ht="7.5" customHeight="1">
      <c r="B15" s="220"/>
      <c r="C15" s="223"/>
      <c r="D15" s="223"/>
      <c r="E15" s="223"/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3"/>
      <c r="AM15" s="223"/>
      <c r="AN15" s="223"/>
      <c r="AO15" s="223"/>
      <c r="AP15" s="223"/>
      <c r="AQ15" s="221"/>
      <c r="BS15" s="225" t="s">
        <v>4</v>
      </c>
    </row>
    <row r="16" spans="1:256" s="216" customFormat="1" ht="15" customHeight="1">
      <c r="B16" s="220"/>
      <c r="C16" s="223"/>
      <c r="D16" s="224" t="s">
        <v>32</v>
      </c>
      <c r="E16" s="223"/>
      <c r="F16" s="223"/>
      <c r="G16" s="223"/>
      <c r="H16" s="223"/>
      <c r="I16" s="223"/>
      <c r="J16" s="223"/>
      <c r="K16" s="223"/>
      <c r="L16" s="223"/>
      <c r="M16" s="223"/>
      <c r="N16" s="223"/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  <c r="AJ16" s="223"/>
      <c r="AK16" s="224" t="s">
        <v>26</v>
      </c>
      <c r="AL16" s="223"/>
      <c r="AM16" s="223"/>
      <c r="AN16" s="230"/>
      <c r="AO16" s="223"/>
      <c r="AP16" s="223"/>
      <c r="AQ16" s="221"/>
      <c r="BS16" s="225" t="s">
        <v>4</v>
      </c>
    </row>
    <row r="17" spans="2:71" s="216" customFormat="1" ht="19.5" customHeight="1">
      <c r="B17" s="220"/>
      <c r="C17" s="223"/>
      <c r="D17" s="223"/>
      <c r="E17" s="230" t="s">
        <v>33</v>
      </c>
      <c r="F17" s="223"/>
      <c r="G17" s="223"/>
      <c r="H17" s="223"/>
      <c r="I17" s="223"/>
      <c r="J17" s="223"/>
      <c r="K17" s="223"/>
      <c r="L17" s="223"/>
      <c r="M17" s="223"/>
      <c r="N17" s="223"/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223"/>
      <c r="AA17" s="223"/>
      <c r="AB17" s="223"/>
      <c r="AC17" s="223"/>
      <c r="AD17" s="223"/>
      <c r="AE17" s="223"/>
      <c r="AF17" s="223"/>
      <c r="AG17" s="223"/>
      <c r="AH17" s="223"/>
      <c r="AI17" s="223"/>
      <c r="AJ17" s="223"/>
      <c r="AK17" s="224" t="s">
        <v>29</v>
      </c>
      <c r="AL17" s="223"/>
      <c r="AM17" s="223"/>
      <c r="AN17" s="230"/>
      <c r="AO17" s="223"/>
      <c r="AP17" s="223"/>
      <c r="AQ17" s="221"/>
      <c r="BS17" s="225" t="s">
        <v>34</v>
      </c>
    </row>
    <row r="18" spans="2:71" s="216" customFormat="1" ht="7.5" customHeight="1">
      <c r="B18" s="220"/>
      <c r="C18" s="223"/>
      <c r="D18" s="223"/>
      <c r="E18" s="223"/>
      <c r="F18" s="223"/>
      <c r="G18" s="223"/>
      <c r="H18" s="223"/>
      <c r="I18" s="223"/>
      <c r="J18" s="223"/>
      <c r="K18" s="223"/>
      <c r="L18" s="223"/>
      <c r="M18" s="223"/>
      <c r="N18" s="223"/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/>
      <c r="AH18" s="223"/>
      <c r="AI18" s="223"/>
      <c r="AJ18" s="223"/>
      <c r="AK18" s="223"/>
      <c r="AL18" s="223"/>
      <c r="AM18" s="223"/>
      <c r="AN18" s="223"/>
      <c r="AO18" s="223"/>
      <c r="AP18" s="223"/>
      <c r="AQ18" s="221"/>
      <c r="BS18" s="225" t="s">
        <v>7</v>
      </c>
    </row>
    <row r="19" spans="2:71" s="216" customFormat="1" ht="15" customHeight="1">
      <c r="B19" s="220"/>
      <c r="C19" s="223"/>
      <c r="D19" s="224" t="s">
        <v>35</v>
      </c>
      <c r="E19" s="223"/>
      <c r="F19" s="223"/>
      <c r="G19" s="223"/>
      <c r="H19" s="223"/>
      <c r="I19" s="223"/>
      <c r="J19" s="223"/>
      <c r="K19" s="223"/>
      <c r="L19" s="223"/>
      <c r="M19" s="223"/>
      <c r="N19" s="223"/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223"/>
      <c r="AA19" s="223"/>
      <c r="AB19" s="223"/>
      <c r="AC19" s="223"/>
      <c r="AD19" s="223"/>
      <c r="AE19" s="223"/>
      <c r="AF19" s="223"/>
      <c r="AG19" s="223"/>
      <c r="AH19" s="223"/>
      <c r="AI19" s="223"/>
      <c r="AJ19" s="223"/>
      <c r="AK19" s="224" t="s">
        <v>26</v>
      </c>
      <c r="AL19" s="223"/>
      <c r="AM19" s="223"/>
      <c r="AN19" s="230"/>
      <c r="AO19" s="223"/>
      <c r="AP19" s="223"/>
      <c r="AQ19" s="221"/>
      <c r="BS19" s="225" t="s">
        <v>7</v>
      </c>
    </row>
    <row r="20" spans="2:71" s="216" customFormat="1" ht="15.75" customHeight="1">
      <c r="B20" s="220"/>
      <c r="C20" s="223"/>
      <c r="D20" s="223"/>
      <c r="E20" s="230" t="s">
        <v>33</v>
      </c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223"/>
      <c r="S20" s="223"/>
      <c r="T20" s="223"/>
      <c r="U20" s="223"/>
      <c r="V20" s="223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/>
      <c r="AH20" s="223"/>
      <c r="AI20" s="223"/>
      <c r="AJ20" s="223"/>
      <c r="AK20" s="224" t="s">
        <v>29</v>
      </c>
      <c r="AL20" s="223"/>
      <c r="AM20" s="223"/>
      <c r="AN20" s="230"/>
      <c r="AO20" s="223"/>
      <c r="AP20" s="223"/>
      <c r="AQ20" s="221"/>
    </row>
    <row r="21" spans="2:71" s="216" customFormat="1" ht="7.5" customHeight="1">
      <c r="B21" s="220"/>
      <c r="C21" s="223"/>
      <c r="D21" s="223"/>
      <c r="E21" s="223"/>
      <c r="F21" s="223"/>
      <c r="G21" s="223"/>
      <c r="H21" s="223"/>
      <c r="I21" s="223"/>
      <c r="J21" s="223"/>
      <c r="K21" s="223"/>
      <c r="L21" s="223"/>
      <c r="M21" s="223"/>
      <c r="N21" s="223"/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/>
      <c r="AH21" s="223"/>
      <c r="AI21" s="223"/>
      <c r="AJ21" s="223"/>
      <c r="AK21" s="223"/>
      <c r="AL21" s="223"/>
      <c r="AM21" s="223"/>
      <c r="AN21" s="223"/>
      <c r="AO21" s="223"/>
      <c r="AP21" s="223"/>
      <c r="AQ21" s="221"/>
    </row>
    <row r="22" spans="2:71" s="216" customFormat="1" ht="15.75" customHeight="1">
      <c r="B22" s="220"/>
      <c r="C22" s="223"/>
      <c r="D22" s="224" t="s">
        <v>36</v>
      </c>
      <c r="E22" s="223"/>
      <c r="F22" s="223"/>
      <c r="G22" s="223"/>
      <c r="H22" s="223"/>
      <c r="I22" s="223"/>
      <c r="J22" s="223"/>
      <c r="K22" s="223"/>
      <c r="L22" s="223"/>
      <c r="M22" s="223"/>
      <c r="N22" s="223"/>
      <c r="O22" s="223"/>
      <c r="P22" s="223"/>
      <c r="Q22" s="223"/>
      <c r="R22" s="223"/>
      <c r="S22" s="223"/>
      <c r="T22" s="223"/>
      <c r="U22" s="223"/>
      <c r="V22" s="223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3"/>
      <c r="AH22" s="223"/>
      <c r="AI22" s="223"/>
      <c r="AJ22" s="223"/>
      <c r="AK22" s="223"/>
      <c r="AL22" s="223"/>
      <c r="AM22" s="223"/>
      <c r="AN22" s="223"/>
      <c r="AO22" s="223"/>
      <c r="AP22" s="223"/>
      <c r="AQ22" s="221"/>
    </row>
    <row r="23" spans="2:71" s="216" customFormat="1" ht="15.75" customHeight="1">
      <c r="B23" s="220"/>
      <c r="C23" s="223"/>
      <c r="D23" s="223"/>
      <c r="E23" s="417"/>
      <c r="F23" s="409"/>
      <c r="G23" s="409"/>
      <c r="H23" s="409"/>
      <c r="I23" s="409"/>
      <c r="J23" s="409"/>
      <c r="K23" s="409"/>
      <c r="L23" s="409"/>
      <c r="M23" s="409"/>
      <c r="N23" s="409"/>
      <c r="O23" s="409"/>
      <c r="P23" s="409"/>
      <c r="Q23" s="409"/>
      <c r="R23" s="409"/>
      <c r="S23" s="409"/>
      <c r="T23" s="409"/>
      <c r="U23" s="409"/>
      <c r="V23" s="409"/>
      <c r="W23" s="409"/>
      <c r="X23" s="409"/>
      <c r="Y23" s="409"/>
      <c r="Z23" s="409"/>
      <c r="AA23" s="409"/>
      <c r="AB23" s="409"/>
      <c r="AC23" s="409"/>
      <c r="AD23" s="409"/>
      <c r="AE23" s="409"/>
      <c r="AF23" s="409"/>
      <c r="AG23" s="409"/>
      <c r="AH23" s="409"/>
      <c r="AI23" s="409"/>
      <c r="AJ23" s="409"/>
      <c r="AK23" s="409"/>
      <c r="AL23" s="409"/>
      <c r="AM23" s="409"/>
      <c r="AN23" s="409"/>
      <c r="AO23" s="223"/>
      <c r="AP23" s="223"/>
      <c r="AQ23" s="221"/>
    </row>
    <row r="24" spans="2:71" s="216" customFormat="1" ht="7.5" customHeight="1">
      <c r="B24" s="220"/>
      <c r="C24" s="223"/>
      <c r="D24" s="223"/>
      <c r="E24" s="223"/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3"/>
      <c r="R24" s="223"/>
      <c r="S24" s="223"/>
      <c r="T24" s="223"/>
      <c r="U24" s="223"/>
      <c r="V24" s="223"/>
      <c r="W24" s="223"/>
      <c r="X24" s="223"/>
      <c r="Y24" s="223"/>
      <c r="Z24" s="223"/>
      <c r="AA24" s="223"/>
      <c r="AB24" s="223"/>
      <c r="AC24" s="223"/>
      <c r="AD24" s="223"/>
      <c r="AE24" s="223"/>
      <c r="AF24" s="223"/>
      <c r="AG24" s="223"/>
      <c r="AH24" s="223"/>
      <c r="AI24" s="223"/>
      <c r="AJ24" s="223"/>
      <c r="AK24" s="223"/>
      <c r="AL24" s="223"/>
      <c r="AM24" s="223"/>
      <c r="AN24" s="223"/>
      <c r="AO24" s="223"/>
      <c r="AP24" s="223"/>
      <c r="AQ24" s="221"/>
    </row>
    <row r="25" spans="2:71" s="216" customFormat="1" ht="7.5" customHeight="1">
      <c r="B25" s="220"/>
      <c r="C25" s="223"/>
      <c r="D25" s="314"/>
      <c r="E25" s="314"/>
      <c r="F25" s="314"/>
      <c r="G25" s="314"/>
      <c r="H25" s="314"/>
      <c r="I25" s="314"/>
      <c r="J25" s="314"/>
      <c r="K25" s="314"/>
      <c r="L25" s="314"/>
      <c r="M25" s="314"/>
      <c r="N25" s="314"/>
      <c r="O25" s="314"/>
      <c r="P25" s="314"/>
      <c r="Q25" s="314"/>
      <c r="R25" s="314"/>
      <c r="S25" s="314"/>
      <c r="T25" s="314"/>
      <c r="U25" s="314"/>
      <c r="V25" s="314"/>
      <c r="W25" s="314"/>
      <c r="X25" s="314"/>
      <c r="Y25" s="314"/>
      <c r="Z25" s="314"/>
      <c r="AA25" s="314"/>
      <c r="AB25" s="314"/>
      <c r="AC25" s="314"/>
      <c r="AD25" s="314"/>
      <c r="AE25" s="314"/>
      <c r="AF25" s="314"/>
      <c r="AG25" s="314"/>
      <c r="AH25" s="314"/>
      <c r="AI25" s="314"/>
      <c r="AJ25" s="314"/>
      <c r="AK25" s="314"/>
      <c r="AL25" s="314"/>
      <c r="AM25" s="314"/>
      <c r="AN25" s="314"/>
      <c r="AO25" s="314"/>
      <c r="AP25" s="223"/>
      <c r="AQ25" s="221"/>
    </row>
    <row r="26" spans="2:71" s="216" customFormat="1" ht="15" customHeight="1">
      <c r="B26" s="220"/>
      <c r="C26" s="223"/>
      <c r="D26" s="237" t="s">
        <v>37</v>
      </c>
      <c r="E26" s="223"/>
      <c r="F26" s="223"/>
      <c r="G26" s="223"/>
      <c r="H26" s="223"/>
      <c r="I26" s="223"/>
      <c r="J26" s="223"/>
      <c r="K26" s="223"/>
      <c r="L26" s="223"/>
      <c r="M26" s="223"/>
      <c r="N26" s="223"/>
      <c r="O26" s="223"/>
      <c r="P26" s="223"/>
      <c r="Q26" s="223"/>
      <c r="R26" s="223"/>
      <c r="S26" s="223"/>
      <c r="T26" s="223"/>
      <c r="U26" s="223"/>
      <c r="V26" s="223"/>
      <c r="W26" s="223"/>
      <c r="X26" s="223"/>
      <c r="Y26" s="223"/>
      <c r="Z26" s="223"/>
      <c r="AA26" s="223"/>
      <c r="AB26" s="223"/>
      <c r="AC26" s="223"/>
      <c r="AD26" s="223"/>
      <c r="AE26" s="223"/>
      <c r="AF26" s="223"/>
      <c r="AG26" s="223"/>
      <c r="AH26" s="223"/>
      <c r="AI26" s="223"/>
      <c r="AJ26" s="223"/>
      <c r="AK26" s="408">
        <f>AG98</f>
        <v>0</v>
      </c>
      <c r="AL26" s="409"/>
      <c r="AM26" s="409"/>
      <c r="AN26" s="409"/>
      <c r="AO26" s="409"/>
      <c r="AP26" s="223"/>
      <c r="AQ26" s="221"/>
    </row>
    <row r="27" spans="2:71" s="216" customFormat="1" ht="15" customHeight="1">
      <c r="B27" s="220"/>
      <c r="C27" s="223"/>
      <c r="D27" s="237"/>
      <c r="E27" s="223"/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3"/>
      <c r="Q27" s="223"/>
      <c r="R27" s="223"/>
      <c r="S27" s="223"/>
      <c r="T27" s="223"/>
      <c r="U27" s="223"/>
      <c r="V27" s="223"/>
      <c r="W27" s="223"/>
      <c r="X27" s="223"/>
      <c r="Y27" s="223"/>
      <c r="Z27" s="223"/>
      <c r="AA27" s="223"/>
      <c r="AB27" s="223"/>
      <c r="AC27" s="223"/>
      <c r="AD27" s="223"/>
      <c r="AE27" s="223"/>
      <c r="AF27" s="223"/>
      <c r="AG27" s="223"/>
      <c r="AH27" s="223"/>
      <c r="AI27" s="223"/>
      <c r="AJ27" s="223"/>
      <c r="AK27" s="408"/>
      <c r="AL27" s="409"/>
      <c r="AM27" s="409"/>
      <c r="AN27" s="409"/>
      <c r="AO27" s="409"/>
      <c r="AP27" s="223"/>
      <c r="AQ27" s="221"/>
    </row>
    <row r="28" spans="2:71" s="225" customFormat="1" ht="7.5" customHeight="1">
      <c r="B28" s="226"/>
      <c r="C28" s="227"/>
      <c r="D28" s="227"/>
      <c r="E28" s="227"/>
      <c r="F28" s="227"/>
      <c r="G28" s="227"/>
      <c r="H28" s="227"/>
      <c r="I28" s="227"/>
      <c r="J28" s="227"/>
      <c r="K28" s="227"/>
      <c r="L28" s="227"/>
      <c r="M28" s="227"/>
      <c r="N28" s="227"/>
      <c r="O28" s="227"/>
      <c r="P28" s="227"/>
      <c r="Q28" s="227"/>
      <c r="R28" s="227"/>
      <c r="S28" s="227"/>
      <c r="T28" s="227"/>
      <c r="U28" s="227"/>
      <c r="V28" s="227"/>
      <c r="W28" s="227"/>
      <c r="X28" s="227"/>
      <c r="Y28" s="227"/>
      <c r="Z28" s="227"/>
      <c r="AA28" s="227"/>
      <c r="AB28" s="227"/>
      <c r="AC28" s="227"/>
      <c r="AD28" s="227"/>
      <c r="AE28" s="227"/>
      <c r="AF28" s="227"/>
      <c r="AG28" s="227"/>
      <c r="AH28" s="227"/>
      <c r="AI28" s="227"/>
      <c r="AJ28" s="227"/>
      <c r="AK28" s="227"/>
      <c r="AL28" s="227"/>
      <c r="AM28" s="227"/>
      <c r="AN28" s="227"/>
      <c r="AO28" s="227"/>
      <c r="AP28" s="227"/>
      <c r="AQ28" s="229"/>
    </row>
    <row r="29" spans="2:71" s="225" customFormat="1" ht="27" customHeight="1">
      <c r="B29" s="226"/>
      <c r="C29" s="227"/>
      <c r="D29" s="315" t="s">
        <v>38</v>
      </c>
      <c r="E29" s="316"/>
      <c r="F29" s="316"/>
      <c r="G29" s="316"/>
      <c r="H29" s="316"/>
      <c r="I29" s="316"/>
      <c r="J29" s="316"/>
      <c r="K29" s="316"/>
      <c r="L29" s="316"/>
      <c r="M29" s="316"/>
      <c r="N29" s="316"/>
      <c r="O29" s="316"/>
      <c r="P29" s="316"/>
      <c r="Q29" s="316"/>
      <c r="R29" s="316"/>
      <c r="S29" s="316"/>
      <c r="T29" s="316"/>
      <c r="U29" s="316"/>
      <c r="V29" s="316"/>
      <c r="W29" s="316"/>
      <c r="X29" s="316"/>
      <c r="Y29" s="316"/>
      <c r="Z29" s="316"/>
      <c r="AA29" s="316"/>
      <c r="AB29" s="316"/>
      <c r="AC29" s="316"/>
      <c r="AD29" s="316"/>
      <c r="AE29" s="316"/>
      <c r="AF29" s="316"/>
      <c r="AG29" s="316"/>
      <c r="AH29" s="316"/>
      <c r="AI29" s="316"/>
      <c r="AJ29" s="316"/>
      <c r="AK29" s="410">
        <f>ROUND($AK$26+$AK$27,2)</f>
        <v>0</v>
      </c>
      <c r="AL29" s="411"/>
      <c r="AM29" s="411"/>
      <c r="AN29" s="411"/>
      <c r="AO29" s="411"/>
      <c r="AP29" s="227"/>
      <c r="AQ29" s="229"/>
    </row>
    <row r="30" spans="2:71" s="225" customFormat="1" ht="7.5" customHeight="1">
      <c r="B30" s="226"/>
      <c r="C30" s="227"/>
      <c r="D30" s="227"/>
      <c r="E30" s="227"/>
      <c r="F30" s="227"/>
      <c r="G30" s="227"/>
      <c r="H30" s="227"/>
      <c r="I30" s="227"/>
      <c r="J30" s="227"/>
      <c r="K30" s="227"/>
      <c r="L30" s="227"/>
      <c r="M30" s="227"/>
      <c r="N30" s="227"/>
      <c r="O30" s="227"/>
      <c r="P30" s="227"/>
      <c r="Q30" s="227"/>
      <c r="R30" s="227"/>
      <c r="S30" s="227"/>
      <c r="T30" s="227"/>
      <c r="U30" s="227"/>
      <c r="V30" s="227"/>
      <c r="W30" s="227"/>
      <c r="X30" s="227"/>
      <c r="Y30" s="227"/>
      <c r="Z30" s="227"/>
      <c r="AA30" s="227"/>
      <c r="AB30" s="227"/>
      <c r="AC30" s="227"/>
      <c r="AD30" s="227"/>
      <c r="AE30" s="227"/>
      <c r="AF30" s="227"/>
      <c r="AG30" s="227"/>
      <c r="AH30" s="227"/>
      <c r="AI30" s="227"/>
      <c r="AJ30" s="227"/>
      <c r="AK30" s="227"/>
      <c r="AL30" s="227"/>
      <c r="AM30" s="227"/>
      <c r="AN30" s="227"/>
      <c r="AO30" s="227"/>
      <c r="AP30" s="227"/>
      <c r="AQ30" s="229"/>
    </row>
    <row r="31" spans="2:71" s="225" customFormat="1" ht="15" customHeight="1">
      <c r="B31" s="317"/>
      <c r="C31" s="239"/>
      <c r="D31" s="239" t="s">
        <v>39</v>
      </c>
      <c r="E31" s="239"/>
      <c r="F31" s="239" t="s">
        <v>40</v>
      </c>
      <c r="G31" s="239"/>
      <c r="H31" s="239"/>
      <c r="I31" s="239"/>
      <c r="J31" s="239"/>
      <c r="K31" s="239"/>
      <c r="L31" s="405">
        <v>0.21</v>
      </c>
      <c r="M31" s="406"/>
      <c r="N31" s="406"/>
      <c r="O31" s="406"/>
      <c r="P31" s="239"/>
      <c r="Q31" s="239"/>
      <c r="R31" s="239"/>
      <c r="S31" s="239"/>
      <c r="T31" s="304" t="s">
        <v>41</v>
      </c>
      <c r="U31" s="239"/>
      <c r="V31" s="239"/>
      <c r="W31" s="407">
        <f>AK26</f>
        <v>0</v>
      </c>
      <c r="X31" s="406"/>
      <c r="Y31" s="406"/>
      <c r="Z31" s="406"/>
      <c r="AA31" s="406"/>
      <c r="AB31" s="406"/>
      <c r="AC31" s="406"/>
      <c r="AD31" s="406"/>
      <c r="AE31" s="406"/>
      <c r="AF31" s="239"/>
      <c r="AG31" s="239"/>
      <c r="AH31" s="239"/>
      <c r="AI31" s="239"/>
      <c r="AJ31" s="239"/>
      <c r="AK31" s="407">
        <f>W31/100*21</f>
        <v>0</v>
      </c>
      <c r="AL31" s="406"/>
      <c r="AM31" s="406"/>
      <c r="AN31" s="406"/>
      <c r="AO31" s="406"/>
      <c r="AP31" s="239"/>
      <c r="AQ31" s="318"/>
    </row>
    <row r="32" spans="2:71" s="225" customFormat="1" ht="15" customHeight="1">
      <c r="B32" s="317"/>
      <c r="C32" s="239"/>
      <c r="D32" s="239"/>
      <c r="E32" s="239"/>
      <c r="F32" s="239" t="s">
        <v>42</v>
      </c>
      <c r="G32" s="239"/>
      <c r="H32" s="239"/>
      <c r="I32" s="239"/>
      <c r="J32" s="239"/>
      <c r="K32" s="239"/>
      <c r="L32" s="405">
        <v>0.15</v>
      </c>
      <c r="M32" s="406"/>
      <c r="N32" s="406"/>
      <c r="O32" s="406"/>
      <c r="P32" s="239"/>
      <c r="Q32" s="239"/>
      <c r="R32" s="239"/>
      <c r="S32" s="239"/>
      <c r="T32" s="304" t="s">
        <v>41</v>
      </c>
      <c r="U32" s="239"/>
      <c r="V32" s="239"/>
      <c r="W32" s="407">
        <v>0</v>
      </c>
      <c r="X32" s="406"/>
      <c r="Y32" s="406"/>
      <c r="Z32" s="406"/>
      <c r="AA32" s="406"/>
      <c r="AB32" s="406"/>
      <c r="AC32" s="406"/>
      <c r="AD32" s="406"/>
      <c r="AE32" s="406"/>
      <c r="AF32" s="239"/>
      <c r="AG32" s="239"/>
      <c r="AH32" s="239"/>
      <c r="AI32" s="239"/>
      <c r="AJ32" s="239"/>
      <c r="AK32" s="407">
        <v>0</v>
      </c>
      <c r="AL32" s="406"/>
      <c r="AM32" s="406"/>
      <c r="AN32" s="406"/>
      <c r="AO32" s="406"/>
      <c r="AP32" s="239"/>
      <c r="AQ32" s="318"/>
    </row>
    <row r="33" spans="2:43" s="225" customFormat="1" ht="15" hidden="1" customHeight="1">
      <c r="B33" s="317"/>
      <c r="C33" s="239"/>
      <c r="D33" s="239"/>
      <c r="E33" s="239"/>
      <c r="F33" s="239" t="s">
        <v>43</v>
      </c>
      <c r="G33" s="239"/>
      <c r="H33" s="239"/>
      <c r="I33" s="239"/>
      <c r="J33" s="239"/>
      <c r="K33" s="239"/>
      <c r="L33" s="405">
        <v>0.21</v>
      </c>
      <c r="M33" s="406"/>
      <c r="N33" s="406"/>
      <c r="O33" s="406"/>
      <c r="P33" s="239"/>
      <c r="Q33" s="239"/>
      <c r="R33" s="239"/>
      <c r="S33" s="239"/>
      <c r="T33" s="304" t="s">
        <v>41</v>
      </c>
      <c r="U33" s="239"/>
      <c r="V33" s="239"/>
      <c r="W33" s="407" t="e">
        <f>ROUND($BB$87+SUM($CF$100:$CF$100),2)</f>
        <v>#REF!</v>
      </c>
      <c r="X33" s="406"/>
      <c r="Y33" s="406"/>
      <c r="Z33" s="406"/>
      <c r="AA33" s="406"/>
      <c r="AB33" s="406"/>
      <c r="AC33" s="406"/>
      <c r="AD33" s="406"/>
      <c r="AE33" s="406"/>
      <c r="AF33" s="239"/>
      <c r="AG33" s="239"/>
      <c r="AH33" s="239"/>
      <c r="AI33" s="239"/>
      <c r="AJ33" s="239"/>
      <c r="AK33" s="407">
        <v>0</v>
      </c>
      <c r="AL33" s="406"/>
      <c r="AM33" s="406"/>
      <c r="AN33" s="406"/>
      <c r="AO33" s="406"/>
      <c r="AP33" s="239"/>
      <c r="AQ33" s="318"/>
    </row>
    <row r="34" spans="2:43" s="225" customFormat="1" ht="15" hidden="1" customHeight="1">
      <c r="B34" s="317"/>
      <c r="C34" s="239"/>
      <c r="D34" s="239"/>
      <c r="E34" s="239"/>
      <c r="F34" s="239" t="s">
        <v>44</v>
      </c>
      <c r="G34" s="239"/>
      <c r="H34" s="239"/>
      <c r="I34" s="239"/>
      <c r="J34" s="239"/>
      <c r="K34" s="239"/>
      <c r="L34" s="405">
        <v>0.15</v>
      </c>
      <c r="M34" s="406"/>
      <c r="N34" s="406"/>
      <c r="O34" s="406"/>
      <c r="P34" s="239"/>
      <c r="Q34" s="239"/>
      <c r="R34" s="239"/>
      <c r="S34" s="239"/>
      <c r="T34" s="304" t="s">
        <v>41</v>
      </c>
      <c r="U34" s="239"/>
      <c r="V34" s="239"/>
      <c r="W34" s="407" t="e">
        <f>ROUND($BC$87+SUM($CG$100:$CG$100),2)</f>
        <v>#REF!</v>
      </c>
      <c r="X34" s="406"/>
      <c r="Y34" s="406"/>
      <c r="Z34" s="406"/>
      <c r="AA34" s="406"/>
      <c r="AB34" s="406"/>
      <c r="AC34" s="406"/>
      <c r="AD34" s="406"/>
      <c r="AE34" s="406"/>
      <c r="AF34" s="239"/>
      <c r="AG34" s="239"/>
      <c r="AH34" s="239"/>
      <c r="AI34" s="239"/>
      <c r="AJ34" s="239"/>
      <c r="AK34" s="407">
        <v>0</v>
      </c>
      <c r="AL34" s="406"/>
      <c r="AM34" s="406"/>
      <c r="AN34" s="406"/>
      <c r="AO34" s="406"/>
      <c r="AP34" s="239"/>
      <c r="AQ34" s="318"/>
    </row>
    <row r="35" spans="2:43" s="225" customFormat="1" ht="15" hidden="1" customHeight="1">
      <c r="B35" s="317"/>
      <c r="C35" s="239"/>
      <c r="D35" s="239"/>
      <c r="E35" s="239"/>
      <c r="F35" s="239" t="s">
        <v>45</v>
      </c>
      <c r="G35" s="239"/>
      <c r="H35" s="239"/>
      <c r="I35" s="239"/>
      <c r="J35" s="239"/>
      <c r="K35" s="239"/>
      <c r="L35" s="405">
        <v>0</v>
      </c>
      <c r="M35" s="406"/>
      <c r="N35" s="406"/>
      <c r="O35" s="406"/>
      <c r="P35" s="239"/>
      <c r="Q35" s="239"/>
      <c r="R35" s="239"/>
      <c r="S35" s="239"/>
      <c r="T35" s="304" t="s">
        <v>41</v>
      </c>
      <c r="U35" s="239"/>
      <c r="V35" s="239"/>
      <c r="W35" s="407" t="e">
        <f>ROUND($BD$87+SUM($CH$100:$CH$100),2)</f>
        <v>#REF!</v>
      </c>
      <c r="X35" s="406"/>
      <c r="Y35" s="406"/>
      <c r="Z35" s="406"/>
      <c r="AA35" s="406"/>
      <c r="AB35" s="406"/>
      <c r="AC35" s="406"/>
      <c r="AD35" s="406"/>
      <c r="AE35" s="406"/>
      <c r="AF35" s="239"/>
      <c r="AG35" s="239"/>
      <c r="AH35" s="239"/>
      <c r="AI35" s="239"/>
      <c r="AJ35" s="239"/>
      <c r="AK35" s="407">
        <v>0</v>
      </c>
      <c r="AL35" s="406"/>
      <c r="AM35" s="406"/>
      <c r="AN35" s="406"/>
      <c r="AO35" s="406"/>
      <c r="AP35" s="239"/>
      <c r="AQ35" s="318"/>
    </row>
    <row r="36" spans="2:43" s="225" customFormat="1" ht="7.5" customHeight="1">
      <c r="B36" s="226"/>
      <c r="C36" s="227"/>
      <c r="D36" s="227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7"/>
      <c r="AF36" s="227"/>
      <c r="AG36" s="227"/>
      <c r="AH36" s="227"/>
      <c r="AI36" s="227"/>
      <c r="AJ36" s="227"/>
      <c r="AK36" s="227"/>
      <c r="AL36" s="227"/>
      <c r="AM36" s="227"/>
      <c r="AN36" s="227"/>
      <c r="AO36" s="227"/>
      <c r="AP36" s="227"/>
      <c r="AQ36" s="229"/>
    </row>
    <row r="37" spans="2:43" s="225" customFormat="1" ht="27" customHeight="1">
      <c r="B37" s="226"/>
      <c r="C37" s="227"/>
      <c r="D37" s="242" t="s">
        <v>46</v>
      </c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5" t="s">
        <v>47</v>
      </c>
      <c r="U37" s="243"/>
      <c r="V37" s="243"/>
      <c r="W37" s="243"/>
      <c r="X37" s="393" t="s">
        <v>48</v>
      </c>
      <c r="Y37" s="389"/>
      <c r="Z37" s="389"/>
      <c r="AA37" s="389"/>
      <c r="AB37" s="389"/>
      <c r="AC37" s="243"/>
      <c r="AD37" s="243"/>
      <c r="AE37" s="243"/>
      <c r="AF37" s="243"/>
      <c r="AG37" s="243"/>
      <c r="AH37" s="243"/>
      <c r="AI37" s="243"/>
      <c r="AJ37" s="243"/>
      <c r="AK37" s="394">
        <f>AN98</f>
        <v>0</v>
      </c>
      <c r="AL37" s="389"/>
      <c r="AM37" s="389"/>
      <c r="AN37" s="389"/>
      <c r="AO37" s="391"/>
      <c r="AP37" s="227"/>
      <c r="AQ37" s="229"/>
    </row>
    <row r="38" spans="2:43" s="225" customFormat="1" ht="15" customHeight="1">
      <c r="B38" s="226"/>
      <c r="C38" s="227"/>
      <c r="D38" s="227"/>
      <c r="E38" s="227"/>
      <c r="F38" s="227"/>
      <c r="G38" s="227"/>
      <c r="H38" s="227"/>
      <c r="I38" s="227"/>
      <c r="J38" s="227"/>
      <c r="K38" s="227"/>
      <c r="L38" s="227"/>
      <c r="M38" s="227"/>
      <c r="N38" s="227"/>
      <c r="O38" s="227"/>
      <c r="P38" s="227"/>
      <c r="Q38" s="227"/>
      <c r="R38" s="227"/>
      <c r="S38" s="227"/>
      <c r="T38" s="227"/>
      <c r="U38" s="227"/>
      <c r="V38" s="227"/>
      <c r="W38" s="227"/>
      <c r="X38" s="227"/>
      <c r="Y38" s="227"/>
      <c r="Z38" s="227"/>
      <c r="AA38" s="227"/>
      <c r="AB38" s="227"/>
      <c r="AC38" s="227"/>
      <c r="AD38" s="227"/>
      <c r="AE38" s="227"/>
      <c r="AF38" s="227"/>
      <c r="AG38" s="227"/>
      <c r="AH38" s="227"/>
      <c r="AI38" s="227"/>
      <c r="AJ38" s="227"/>
      <c r="AK38" s="227"/>
      <c r="AL38" s="227"/>
      <c r="AM38" s="227"/>
      <c r="AN38" s="227"/>
      <c r="AO38" s="227"/>
      <c r="AP38" s="227"/>
      <c r="AQ38" s="229"/>
    </row>
    <row r="39" spans="2:43" s="216" customFormat="1" ht="14.25" customHeight="1">
      <c r="B39" s="220"/>
      <c r="C39" s="223"/>
      <c r="D39" s="223"/>
      <c r="E39" s="223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23"/>
      <c r="S39" s="223"/>
      <c r="T39" s="223"/>
      <c r="U39" s="223"/>
      <c r="V39" s="223"/>
      <c r="W39" s="223"/>
      <c r="X39" s="223"/>
      <c r="Y39" s="223"/>
      <c r="Z39" s="223"/>
      <c r="AA39" s="223"/>
      <c r="AB39" s="223"/>
      <c r="AC39" s="223"/>
      <c r="AD39" s="223"/>
      <c r="AE39" s="223"/>
      <c r="AF39" s="223"/>
      <c r="AG39" s="223"/>
      <c r="AH39" s="223"/>
      <c r="AI39" s="223"/>
      <c r="AJ39" s="223"/>
      <c r="AK39" s="223"/>
      <c r="AL39" s="223"/>
      <c r="AM39" s="223"/>
      <c r="AN39" s="223"/>
      <c r="AO39" s="223"/>
      <c r="AP39" s="223"/>
      <c r="AQ39" s="221"/>
    </row>
    <row r="40" spans="2:43" s="216" customFormat="1" ht="14.25" customHeight="1">
      <c r="B40" s="220"/>
      <c r="C40" s="223"/>
      <c r="D40" s="223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  <c r="Q40" s="223"/>
      <c r="R40" s="223"/>
      <c r="S40" s="223"/>
      <c r="T40" s="223"/>
      <c r="U40" s="223"/>
      <c r="V40" s="223"/>
      <c r="W40" s="223"/>
      <c r="X40" s="223"/>
      <c r="Y40" s="223"/>
      <c r="Z40" s="223"/>
      <c r="AA40" s="223"/>
      <c r="AB40" s="223"/>
      <c r="AC40" s="223"/>
      <c r="AD40" s="223"/>
      <c r="AE40" s="223"/>
      <c r="AF40" s="223"/>
      <c r="AG40" s="223"/>
      <c r="AH40" s="223"/>
      <c r="AI40" s="223"/>
      <c r="AJ40" s="223"/>
      <c r="AK40" s="223"/>
      <c r="AL40" s="223"/>
      <c r="AM40" s="223"/>
      <c r="AN40" s="223"/>
      <c r="AO40" s="223"/>
      <c r="AP40" s="223"/>
      <c r="AQ40" s="221"/>
    </row>
    <row r="41" spans="2:43" s="216" customFormat="1" ht="14.25" customHeight="1">
      <c r="B41" s="220"/>
      <c r="C41" s="223"/>
      <c r="D41" s="223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  <c r="Q41" s="223"/>
      <c r="R41" s="223"/>
      <c r="S41" s="223"/>
      <c r="T41" s="223"/>
      <c r="U41" s="223"/>
      <c r="V41" s="223"/>
      <c r="W41" s="223"/>
      <c r="X41" s="223"/>
      <c r="Y41" s="223"/>
      <c r="Z41" s="223"/>
      <c r="AA41" s="223"/>
      <c r="AB41" s="223"/>
      <c r="AC41" s="223"/>
      <c r="AD41" s="223"/>
      <c r="AE41" s="223"/>
      <c r="AF41" s="223"/>
      <c r="AG41" s="223"/>
      <c r="AH41" s="223"/>
      <c r="AI41" s="223"/>
      <c r="AJ41" s="223"/>
      <c r="AK41" s="223"/>
      <c r="AL41" s="223"/>
      <c r="AM41" s="223"/>
      <c r="AN41" s="223"/>
      <c r="AO41" s="223"/>
      <c r="AP41" s="223"/>
      <c r="AQ41" s="221"/>
    </row>
    <row r="42" spans="2:43" s="216" customFormat="1" ht="14.25" customHeight="1">
      <c r="B42" s="220"/>
      <c r="C42" s="223"/>
      <c r="D42" s="223"/>
      <c r="E42" s="223"/>
      <c r="F42" s="223"/>
      <c r="G42" s="223"/>
      <c r="H42" s="223"/>
      <c r="I42" s="223"/>
      <c r="J42" s="223"/>
      <c r="K42" s="223"/>
      <c r="L42" s="223"/>
      <c r="M42" s="223"/>
      <c r="N42" s="223"/>
      <c r="O42" s="223"/>
      <c r="P42" s="223"/>
      <c r="Q42" s="223"/>
      <c r="R42" s="223"/>
      <c r="S42" s="223"/>
      <c r="T42" s="223"/>
      <c r="U42" s="223"/>
      <c r="V42" s="223"/>
      <c r="W42" s="223"/>
      <c r="X42" s="223"/>
      <c r="Y42" s="223"/>
      <c r="Z42" s="223"/>
      <c r="AA42" s="223"/>
      <c r="AB42" s="223"/>
      <c r="AC42" s="223"/>
      <c r="AD42" s="223"/>
      <c r="AE42" s="223"/>
      <c r="AF42" s="223"/>
      <c r="AG42" s="223"/>
      <c r="AH42" s="223"/>
      <c r="AI42" s="223"/>
      <c r="AJ42" s="223"/>
      <c r="AK42" s="223"/>
      <c r="AL42" s="223"/>
      <c r="AM42" s="223"/>
      <c r="AN42" s="223"/>
      <c r="AO42" s="223"/>
      <c r="AP42" s="223"/>
      <c r="AQ42" s="221"/>
    </row>
    <row r="43" spans="2:43" s="216" customFormat="1" ht="14.25" customHeight="1">
      <c r="B43" s="220"/>
      <c r="C43" s="223"/>
      <c r="D43" s="223"/>
      <c r="E43" s="223"/>
      <c r="F43" s="223"/>
      <c r="G43" s="223"/>
      <c r="H43" s="223"/>
      <c r="I43" s="223"/>
      <c r="J43" s="223"/>
      <c r="K43" s="223"/>
      <c r="L43" s="223"/>
      <c r="M43" s="223"/>
      <c r="N43" s="223"/>
      <c r="O43" s="223"/>
      <c r="P43" s="223"/>
      <c r="Q43" s="223"/>
      <c r="R43" s="223"/>
      <c r="S43" s="223"/>
      <c r="T43" s="223"/>
      <c r="U43" s="223"/>
      <c r="V43" s="223"/>
      <c r="W43" s="223"/>
      <c r="X43" s="223"/>
      <c r="Y43" s="223"/>
      <c r="Z43" s="223"/>
      <c r="AA43" s="223"/>
      <c r="AB43" s="223"/>
      <c r="AC43" s="223"/>
      <c r="AD43" s="223"/>
      <c r="AE43" s="223"/>
      <c r="AF43" s="223"/>
      <c r="AG43" s="223"/>
      <c r="AH43" s="223"/>
      <c r="AI43" s="223"/>
      <c r="AJ43" s="223"/>
      <c r="AK43" s="223"/>
      <c r="AL43" s="223"/>
      <c r="AM43" s="223"/>
      <c r="AN43" s="223"/>
      <c r="AO43" s="223"/>
      <c r="AP43" s="223"/>
      <c r="AQ43" s="221"/>
    </row>
    <row r="44" spans="2:43" s="216" customFormat="1" ht="14.25" customHeight="1">
      <c r="B44" s="220"/>
      <c r="C44" s="223"/>
      <c r="D44" s="223"/>
      <c r="E44" s="223"/>
      <c r="F44" s="223"/>
      <c r="G44" s="223"/>
      <c r="H44" s="223"/>
      <c r="I44" s="223"/>
      <c r="J44" s="223"/>
      <c r="K44" s="223"/>
      <c r="L44" s="223"/>
      <c r="M44" s="223"/>
      <c r="N44" s="223"/>
      <c r="O44" s="223"/>
      <c r="P44" s="223"/>
      <c r="Q44" s="223"/>
      <c r="R44" s="223"/>
      <c r="S44" s="223"/>
      <c r="T44" s="223"/>
      <c r="U44" s="223"/>
      <c r="V44" s="223"/>
      <c r="W44" s="223"/>
      <c r="X44" s="223"/>
      <c r="Y44" s="223"/>
      <c r="Z44" s="223"/>
      <c r="AA44" s="223"/>
      <c r="AB44" s="223"/>
      <c r="AC44" s="223"/>
      <c r="AD44" s="223"/>
      <c r="AE44" s="223"/>
      <c r="AF44" s="223"/>
      <c r="AG44" s="223"/>
      <c r="AH44" s="223"/>
      <c r="AI44" s="223"/>
      <c r="AJ44" s="223"/>
      <c r="AK44" s="223"/>
      <c r="AL44" s="223"/>
      <c r="AM44" s="223"/>
      <c r="AN44" s="223"/>
      <c r="AO44" s="223"/>
      <c r="AP44" s="223"/>
      <c r="AQ44" s="221"/>
    </row>
    <row r="45" spans="2:43" s="216" customFormat="1" ht="14.25" customHeight="1">
      <c r="B45" s="220"/>
      <c r="C45" s="223"/>
      <c r="D45" s="223"/>
      <c r="E45" s="223"/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223"/>
      <c r="Q45" s="223"/>
      <c r="R45" s="223"/>
      <c r="S45" s="223"/>
      <c r="T45" s="223"/>
      <c r="U45" s="223"/>
      <c r="V45" s="223"/>
      <c r="W45" s="223"/>
      <c r="X45" s="223"/>
      <c r="Y45" s="223"/>
      <c r="Z45" s="223"/>
      <c r="AA45" s="223"/>
      <c r="AB45" s="223"/>
      <c r="AC45" s="223"/>
      <c r="AD45" s="223"/>
      <c r="AE45" s="223"/>
      <c r="AF45" s="223"/>
      <c r="AG45" s="223"/>
      <c r="AH45" s="223"/>
      <c r="AI45" s="223"/>
      <c r="AJ45" s="223"/>
      <c r="AK45" s="223"/>
      <c r="AL45" s="223"/>
      <c r="AM45" s="223"/>
      <c r="AN45" s="223"/>
      <c r="AO45" s="223"/>
      <c r="AP45" s="223"/>
      <c r="AQ45" s="221"/>
    </row>
    <row r="46" spans="2:43" s="216" customFormat="1" ht="14.25" customHeight="1">
      <c r="B46" s="220"/>
      <c r="C46" s="223"/>
      <c r="D46" s="223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223"/>
      <c r="R46" s="223"/>
      <c r="S46" s="223"/>
      <c r="T46" s="223"/>
      <c r="U46" s="223"/>
      <c r="V46" s="223"/>
      <c r="W46" s="223"/>
      <c r="X46" s="223"/>
      <c r="Y46" s="223"/>
      <c r="Z46" s="223"/>
      <c r="AA46" s="223"/>
      <c r="AB46" s="223"/>
      <c r="AC46" s="223"/>
      <c r="AD46" s="223"/>
      <c r="AE46" s="223"/>
      <c r="AF46" s="223"/>
      <c r="AG46" s="223"/>
      <c r="AH46" s="223"/>
      <c r="AI46" s="223"/>
      <c r="AJ46" s="223"/>
      <c r="AK46" s="223"/>
      <c r="AL46" s="223"/>
      <c r="AM46" s="223"/>
      <c r="AN46" s="223"/>
      <c r="AO46" s="223"/>
      <c r="AP46" s="223"/>
      <c r="AQ46" s="221"/>
    </row>
    <row r="47" spans="2:43" s="216" customFormat="1" ht="14.25" customHeight="1">
      <c r="B47" s="220"/>
      <c r="C47" s="223"/>
      <c r="D47" s="223"/>
      <c r="E47" s="223"/>
      <c r="F47" s="223"/>
      <c r="G47" s="223"/>
      <c r="H47" s="223"/>
      <c r="I47" s="223"/>
      <c r="J47" s="223"/>
      <c r="K47" s="223"/>
      <c r="L47" s="223"/>
      <c r="M47" s="223"/>
      <c r="N47" s="223"/>
      <c r="O47" s="223"/>
      <c r="P47" s="223"/>
      <c r="Q47" s="223"/>
      <c r="R47" s="223"/>
      <c r="S47" s="223"/>
      <c r="T47" s="223"/>
      <c r="U47" s="223"/>
      <c r="V47" s="223"/>
      <c r="W47" s="223"/>
      <c r="X47" s="223"/>
      <c r="Y47" s="223"/>
      <c r="Z47" s="223"/>
      <c r="AA47" s="223"/>
      <c r="AB47" s="223"/>
      <c r="AC47" s="223"/>
      <c r="AD47" s="223"/>
      <c r="AE47" s="223"/>
      <c r="AF47" s="223"/>
      <c r="AG47" s="223"/>
      <c r="AH47" s="223"/>
      <c r="AI47" s="223"/>
      <c r="AJ47" s="223"/>
      <c r="AK47" s="223"/>
      <c r="AL47" s="223"/>
      <c r="AM47" s="223"/>
      <c r="AN47" s="223"/>
      <c r="AO47" s="223"/>
      <c r="AP47" s="223"/>
      <c r="AQ47" s="221"/>
    </row>
    <row r="48" spans="2:43" s="216" customFormat="1" ht="14.25" customHeight="1">
      <c r="B48" s="220"/>
      <c r="C48" s="223"/>
      <c r="D48" s="223"/>
      <c r="E48" s="223"/>
      <c r="F48" s="223"/>
      <c r="G48" s="223"/>
      <c r="H48" s="223"/>
      <c r="I48" s="223"/>
      <c r="J48" s="223"/>
      <c r="K48" s="223"/>
      <c r="L48" s="223"/>
      <c r="M48" s="223"/>
      <c r="N48" s="223"/>
      <c r="O48" s="223"/>
      <c r="P48" s="223"/>
      <c r="Q48" s="223"/>
      <c r="R48" s="223"/>
      <c r="S48" s="223"/>
      <c r="T48" s="223"/>
      <c r="U48" s="223"/>
      <c r="V48" s="223"/>
      <c r="W48" s="223"/>
      <c r="X48" s="223"/>
      <c r="Y48" s="223"/>
      <c r="Z48" s="223"/>
      <c r="AA48" s="223"/>
      <c r="AB48" s="223"/>
      <c r="AC48" s="223"/>
      <c r="AD48" s="223"/>
      <c r="AE48" s="223"/>
      <c r="AF48" s="223"/>
      <c r="AG48" s="223"/>
      <c r="AH48" s="223"/>
      <c r="AI48" s="223"/>
      <c r="AJ48" s="223"/>
      <c r="AK48" s="223"/>
      <c r="AL48" s="223"/>
      <c r="AM48" s="223"/>
      <c r="AN48" s="223"/>
      <c r="AO48" s="223"/>
      <c r="AP48" s="223"/>
      <c r="AQ48" s="221"/>
    </row>
    <row r="49" spans="2:43" s="225" customFormat="1" ht="15.75" customHeight="1">
      <c r="B49" s="226"/>
      <c r="C49" s="227"/>
      <c r="D49" s="247" t="s">
        <v>49</v>
      </c>
      <c r="E49" s="235"/>
      <c r="F49" s="235"/>
      <c r="G49" s="235"/>
      <c r="H49" s="235"/>
      <c r="I49" s="235"/>
      <c r="J49" s="235"/>
      <c r="K49" s="235"/>
      <c r="L49" s="235"/>
      <c r="M49" s="235"/>
      <c r="N49" s="235"/>
      <c r="O49" s="235"/>
      <c r="P49" s="235"/>
      <c r="Q49" s="235"/>
      <c r="R49" s="235"/>
      <c r="S49" s="235"/>
      <c r="T49" s="235"/>
      <c r="U49" s="235"/>
      <c r="V49" s="235"/>
      <c r="W49" s="235"/>
      <c r="X49" s="235"/>
      <c r="Y49" s="235"/>
      <c r="Z49" s="248"/>
      <c r="AA49" s="227"/>
      <c r="AB49" s="227"/>
      <c r="AC49" s="247" t="s">
        <v>50</v>
      </c>
      <c r="AD49" s="235"/>
      <c r="AE49" s="235"/>
      <c r="AF49" s="235"/>
      <c r="AG49" s="235"/>
      <c r="AH49" s="235"/>
      <c r="AI49" s="235"/>
      <c r="AJ49" s="235"/>
      <c r="AK49" s="235"/>
      <c r="AL49" s="235"/>
      <c r="AM49" s="235"/>
      <c r="AN49" s="235"/>
      <c r="AO49" s="248"/>
      <c r="AP49" s="227"/>
      <c r="AQ49" s="229"/>
    </row>
    <row r="50" spans="2:43" s="216" customFormat="1" ht="14.25" customHeight="1">
      <c r="B50" s="220"/>
      <c r="C50" s="223"/>
      <c r="D50" s="249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  <c r="Q50" s="223"/>
      <c r="R50" s="223"/>
      <c r="S50" s="223"/>
      <c r="T50" s="223"/>
      <c r="U50" s="223"/>
      <c r="V50" s="223"/>
      <c r="W50" s="223"/>
      <c r="X50" s="223"/>
      <c r="Y50" s="223"/>
      <c r="Z50" s="250"/>
      <c r="AA50" s="223"/>
      <c r="AB50" s="223"/>
      <c r="AC50" s="249"/>
      <c r="AD50" s="223"/>
      <c r="AE50" s="223"/>
      <c r="AF50" s="223"/>
      <c r="AG50" s="223"/>
      <c r="AH50" s="223"/>
      <c r="AI50" s="223"/>
      <c r="AJ50" s="223"/>
      <c r="AK50" s="223"/>
      <c r="AL50" s="223"/>
      <c r="AM50" s="223"/>
      <c r="AN50" s="223"/>
      <c r="AO50" s="250"/>
      <c r="AP50" s="223"/>
      <c r="AQ50" s="221"/>
    </row>
    <row r="51" spans="2:43" s="216" customFormat="1" ht="14.25" customHeight="1">
      <c r="B51" s="220"/>
      <c r="C51" s="223"/>
      <c r="D51" s="249"/>
      <c r="E51" s="22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  <c r="Q51" s="223"/>
      <c r="R51" s="223"/>
      <c r="S51" s="223"/>
      <c r="T51" s="223"/>
      <c r="U51" s="223"/>
      <c r="V51" s="223"/>
      <c r="W51" s="223"/>
      <c r="X51" s="223"/>
      <c r="Y51" s="223"/>
      <c r="Z51" s="250"/>
      <c r="AA51" s="223"/>
      <c r="AB51" s="223"/>
      <c r="AC51" s="249"/>
      <c r="AD51" s="223"/>
      <c r="AE51" s="223"/>
      <c r="AF51" s="223"/>
      <c r="AG51" s="223"/>
      <c r="AH51" s="223"/>
      <c r="AI51" s="223"/>
      <c r="AJ51" s="223"/>
      <c r="AK51" s="223"/>
      <c r="AL51" s="223"/>
      <c r="AM51" s="223"/>
      <c r="AN51" s="223"/>
      <c r="AO51" s="250"/>
      <c r="AP51" s="223"/>
      <c r="AQ51" s="221"/>
    </row>
    <row r="52" spans="2:43" s="216" customFormat="1" ht="14.25" customHeight="1">
      <c r="B52" s="220"/>
      <c r="C52" s="223"/>
      <c r="D52" s="249"/>
      <c r="E52" s="223"/>
      <c r="F52" s="223"/>
      <c r="G52" s="223"/>
      <c r="H52" s="223"/>
      <c r="I52" s="223"/>
      <c r="J52" s="223"/>
      <c r="K52" s="223"/>
      <c r="L52" s="223"/>
      <c r="M52" s="223"/>
      <c r="N52" s="223"/>
      <c r="O52" s="223"/>
      <c r="P52" s="223"/>
      <c r="Q52" s="223"/>
      <c r="R52" s="223"/>
      <c r="S52" s="223"/>
      <c r="T52" s="223"/>
      <c r="U52" s="223"/>
      <c r="V52" s="223"/>
      <c r="W52" s="223"/>
      <c r="X52" s="223"/>
      <c r="Y52" s="223"/>
      <c r="Z52" s="250"/>
      <c r="AA52" s="223"/>
      <c r="AB52" s="223"/>
      <c r="AC52" s="249"/>
      <c r="AD52" s="223"/>
      <c r="AE52" s="223"/>
      <c r="AF52" s="223"/>
      <c r="AG52" s="223"/>
      <c r="AH52" s="223"/>
      <c r="AI52" s="223"/>
      <c r="AJ52" s="223"/>
      <c r="AK52" s="223"/>
      <c r="AL52" s="223"/>
      <c r="AM52" s="223"/>
      <c r="AN52" s="223"/>
      <c r="AO52" s="250"/>
      <c r="AP52" s="223"/>
      <c r="AQ52" s="221"/>
    </row>
    <row r="53" spans="2:43" s="216" customFormat="1" ht="14.25" customHeight="1">
      <c r="B53" s="220"/>
      <c r="C53" s="223"/>
      <c r="D53" s="249"/>
      <c r="E53" s="223"/>
      <c r="F53" s="223"/>
      <c r="G53" s="223"/>
      <c r="H53" s="223"/>
      <c r="I53" s="223"/>
      <c r="J53" s="223"/>
      <c r="K53" s="223"/>
      <c r="L53" s="223"/>
      <c r="M53" s="223"/>
      <c r="N53" s="223"/>
      <c r="O53" s="223"/>
      <c r="P53" s="223"/>
      <c r="Q53" s="223"/>
      <c r="R53" s="223"/>
      <c r="S53" s="223"/>
      <c r="T53" s="223"/>
      <c r="U53" s="223"/>
      <c r="V53" s="223"/>
      <c r="W53" s="223"/>
      <c r="X53" s="223"/>
      <c r="Y53" s="223"/>
      <c r="Z53" s="250"/>
      <c r="AA53" s="223"/>
      <c r="AB53" s="223"/>
      <c r="AC53" s="249"/>
      <c r="AD53" s="223"/>
      <c r="AE53" s="223"/>
      <c r="AF53" s="223"/>
      <c r="AG53" s="223"/>
      <c r="AH53" s="223"/>
      <c r="AI53" s="223"/>
      <c r="AJ53" s="223"/>
      <c r="AK53" s="223"/>
      <c r="AL53" s="223"/>
      <c r="AM53" s="223"/>
      <c r="AN53" s="223"/>
      <c r="AO53" s="250"/>
      <c r="AP53" s="223"/>
      <c r="AQ53" s="221"/>
    </row>
    <row r="54" spans="2:43" s="216" customFormat="1" ht="14.25" customHeight="1">
      <c r="B54" s="220"/>
      <c r="C54" s="223"/>
      <c r="D54" s="249"/>
      <c r="E54" s="223"/>
      <c r="F54" s="223"/>
      <c r="G54" s="223"/>
      <c r="H54" s="223"/>
      <c r="I54" s="223"/>
      <c r="J54" s="223"/>
      <c r="K54" s="223"/>
      <c r="L54" s="223"/>
      <c r="M54" s="223"/>
      <c r="N54" s="223"/>
      <c r="O54" s="223"/>
      <c r="P54" s="223"/>
      <c r="Q54" s="223"/>
      <c r="R54" s="223"/>
      <c r="S54" s="223"/>
      <c r="T54" s="223"/>
      <c r="U54" s="223"/>
      <c r="V54" s="223"/>
      <c r="W54" s="223"/>
      <c r="X54" s="223"/>
      <c r="Y54" s="223"/>
      <c r="Z54" s="250"/>
      <c r="AA54" s="223"/>
      <c r="AB54" s="223"/>
      <c r="AC54" s="249"/>
      <c r="AD54" s="223"/>
      <c r="AE54" s="223"/>
      <c r="AF54" s="223"/>
      <c r="AG54" s="223"/>
      <c r="AH54" s="223"/>
      <c r="AI54" s="223"/>
      <c r="AJ54" s="223"/>
      <c r="AK54" s="223"/>
      <c r="AL54" s="223"/>
      <c r="AM54" s="223"/>
      <c r="AN54" s="223"/>
      <c r="AO54" s="250"/>
      <c r="AP54" s="223"/>
      <c r="AQ54" s="221"/>
    </row>
    <row r="55" spans="2:43" s="216" customFormat="1" ht="14.25" customHeight="1">
      <c r="B55" s="220"/>
      <c r="C55" s="223"/>
      <c r="D55" s="249"/>
      <c r="E55" s="22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223"/>
      <c r="Q55" s="223"/>
      <c r="R55" s="223"/>
      <c r="S55" s="223"/>
      <c r="T55" s="223"/>
      <c r="U55" s="223"/>
      <c r="V55" s="223"/>
      <c r="W55" s="223"/>
      <c r="X55" s="223"/>
      <c r="Y55" s="223"/>
      <c r="Z55" s="250"/>
      <c r="AA55" s="223"/>
      <c r="AB55" s="223"/>
      <c r="AC55" s="249"/>
      <c r="AD55" s="223"/>
      <c r="AE55" s="223"/>
      <c r="AF55" s="223"/>
      <c r="AG55" s="223"/>
      <c r="AH55" s="223"/>
      <c r="AI55" s="223"/>
      <c r="AJ55" s="223"/>
      <c r="AK55" s="223"/>
      <c r="AL55" s="223"/>
      <c r="AM55" s="223"/>
      <c r="AN55" s="223"/>
      <c r="AO55" s="250"/>
      <c r="AP55" s="223"/>
      <c r="AQ55" s="221"/>
    </row>
    <row r="56" spans="2:43" s="216" customFormat="1" ht="14.25" customHeight="1">
      <c r="B56" s="220"/>
      <c r="C56" s="223"/>
      <c r="D56" s="249"/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  <c r="Q56" s="223"/>
      <c r="R56" s="223"/>
      <c r="S56" s="223"/>
      <c r="T56" s="223"/>
      <c r="U56" s="223"/>
      <c r="V56" s="223"/>
      <c r="W56" s="223"/>
      <c r="X56" s="223"/>
      <c r="Y56" s="223"/>
      <c r="Z56" s="250"/>
      <c r="AA56" s="223"/>
      <c r="AB56" s="223"/>
      <c r="AC56" s="249"/>
      <c r="AD56" s="223"/>
      <c r="AE56" s="223"/>
      <c r="AF56" s="223"/>
      <c r="AG56" s="223"/>
      <c r="AH56" s="223"/>
      <c r="AI56" s="223"/>
      <c r="AJ56" s="223"/>
      <c r="AK56" s="223"/>
      <c r="AL56" s="223"/>
      <c r="AM56" s="223"/>
      <c r="AN56" s="223"/>
      <c r="AO56" s="250"/>
      <c r="AP56" s="223"/>
      <c r="AQ56" s="221"/>
    </row>
    <row r="57" spans="2:43" s="216" customFormat="1" ht="14.25" customHeight="1">
      <c r="B57" s="220"/>
      <c r="C57" s="223"/>
      <c r="D57" s="249"/>
      <c r="E57" s="223"/>
      <c r="F57" s="223"/>
      <c r="G57" s="223"/>
      <c r="H57" s="223"/>
      <c r="I57" s="223"/>
      <c r="J57" s="223"/>
      <c r="K57" s="223"/>
      <c r="L57" s="223"/>
      <c r="M57" s="223"/>
      <c r="N57" s="223"/>
      <c r="O57" s="223"/>
      <c r="P57" s="223"/>
      <c r="Q57" s="223"/>
      <c r="R57" s="223"/>
      <c r="S57" s="223"/>
      <c r="T57" s="223"/>
      <c r="U57" s="223"/>
      <c r="V57" s="223"/>
      <c r="W57" s="223"/>
      <c r="X57" s="223"/>
      <c r="Y57" s="223"/>
      <c r="Z57" s="250"/>
      <c r="AA57" s="223"/>
      <c r="AB57" s="223"/>
      <c r="AC57" s="249"/>
      <c r="AD57" s="223"/>
      <c r="AE57" s="223"/>
      <c r="AF57" s="223"/>
      <c r="AG57" s="223"/>
      <c r="AH57" s="223"/>
      <c r="AI57" s="223"/>
      <c r="AJ57" s="223"/>
      <c r="AK57" s="223"/>
      <c r="AL57" s="223"/>
      <c r="AM57" s="223"/>
      <c r="AN57" s="223"/>
      <c r="AO57" s="250"/>
      <c r="AP57" s="223"/>
      <c r="AQ57" s="221"/>
    </row>
    <row r="58" spans="2:43" s="225" customFormat="1" ht="15.75" customHeight="1">
      <c r="B58" s="226"/>
      <c r="C58" s="227"/>
      <c r="D58" s="251" t="s">
        <v>51</v>
      </c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3" t="s">
        <v>52</v>
      </c>
      <c r="S58" s="252"/>
      <c r="T58" s="252"/>
      <c r="U58" s="252"/>
      <c r="V58" s="252"/>
      <c r="W58" s="252"/>
      <c r="X58" s="252"/>
      <c r="Y58" s="252"/>
      <c r="Z58" s="254"/>
      <c r="AA58" s="227"/>
      <c r="AB58" s="227"/>
      <c r="AC58" s="251" t="s">
        <v>51</v>
      </c>
      <c r="AD58" s="252"/>
      <c r="AE58" s="252"/>
      <c r="AF58" s="252"/>
      <c r="AG58" s="252"/>
      <c r="AH58" s="252"/>
      <c r="AI58" s="252"/>
      <c r="AJ58" s="252"/>
      <c r="AK58" s="252"/>
      <c r="AL58" s="252"/>
      <c r="AM58" s="253" t="s">
        <v>52</v>
      </c>
      <c r="AN58" s="252"/>
      <c r="AO58" s="254"/>
      <c r="AP58" s="227"/>
      <c r="AQ58" s="229"/>
    </row>
    <row r="59" spans="2:43" s="216" customFormat="1" ht="14.25" customHeight="1">
      <c r="B59" s="220"/>
      <c r="C59" s="223"/>
      <c r="D59" s="223"/>
      <c r="E59" s="223"/>
      <c r="F59" s="223"/>
      <c r="G59" s="223"/>
      <c r="H59" s="223"/>
      <c r="I59" s="223"/>
      <c r="J59" s="223"/>
      <c r="K59" s="223"/>
      <c r="L59" s="223"/>
      <c r="M59" s="223"/>
      <c r="N59" s="223"/>
      <c r="O59" s="223"/>
      <c r="P59" s="223"/>
      <c r="Q59" s="223"/>
      <c r="R59" s="223"/>
      <c r="S59" s="223"/>
      <c r="T59" s="223"/>
      <c r="U59" s="223"/>
      <c r="V59" s="223"/>
      <c r="W59" s="223"/>
      <c r="X59" s="223"/>
      <c r="Y59" s="223"/>
      <c r="Z59" s="223"/>
      <c r="AA59" s="223"/>
      <c r="AB59" s="223"/>
      <c r="AC59" s="223"/>
      <c r="AD59" s="223"/>
      <c r="AE59" s="223"/>
      <c r="AF59" s="223"/>
      <c r="AG59" s="223"/>
      <c r="AH59" s="223"/>
      <c r="AI59" s="223"/>
      <c r="AJ59" s="223"/>
      <c r="AK59" s="223"/>
      <c r="AL59" s="223"/>
      <c r="AM59" s="223"/>
      <c r="AN59" s="223"/>
      <c r="AO59" s="223"/>
      <c r="AP59" s="223"/>
      <c r="AQ59" s="221"/>
    </row>
    <row r="60" spans="2:43" s="225" customFormat="1" ht="15.75" customHeight="1">
      <c r="B60" s="226"/>
      <c r="C60" s="227"/>
      <c r="D60" s="247" t="s">
        <v>53</v>
      </c>
      <c r="E60" s="235"/>
      <c r="F60" s="235"/>
      <c r="G60" s="235"/>
      <c r="H60" s="235"/>
      <c r="I60" s="235"/>
      <c r="J60" s="235"/>
      <c r="K60" s="235"/>
      <c r="L60" s="235"/>
      <c r="M60" s="235"/>
      <c r="N60" s="235"/>
      <c r="O60" s="235"/>
      <c r="P60" s="235"/>
      <c r="Q60" s="235"/>
      <c r="R60" s="235"/>
      <c r="S60" s="235"/>
      <c r="T60" s="235"/>
      <c r="U60" s="235"/>
      <c r="V60" s="235"/>
      <c r="W60" s="235"/>
      <c r="X60" s="235"/>
      <c r="Y60" s="235"/>
      <c r="Z60" s="248"/>
      <c r="AA60" s="227"/>
      <c r="AB60" s="227"/>
      <c r="AC60" s="247" t="s">
        <v>54</v>
      </c>
      <c r="AD60" s="235"/>
      <c r="AE60" s="235"/>
      <c r="AF60" s="235"/>
      <c r="AG60" s="235"/>
      <c r="AH60" s="235"/>
      <c r="AI60" s="235"/>
      <c r="AJ60" s="235"/>
      <c r="AK60" s="235"/>
      <c r="AL60" s="235"/>
      <c r="AM60" s="235"/>
      <c r="AN60" s="235"/>
      <c r="AO60" s="248"/>
      <c r="AP60" s="227"/>
      <c r="AQ60" s="229"/>
    </row>
    <row r="61" spans="2:43" s="216" customFormat="1" ht="14.25" customHeight="1">
      <c r="B61" s="220"/>
      <c r="C61" s="223"/>
      <c r="D61" s="249"/>
      <c r="E61" s="223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3"/>
      <c r="Q61" s="223"/>
      <c r="R61" s="223"/>
      <c r="S61" s="223"/>
      <c r="T61" s="223"/>
      <c r="U61" s="223"/>
      <c r="V61" s="223"/>
      <c r="W61" s="223"/>
      <c r="X61" s="223"/>
      <c r="Y61" s="223"/>
      <c r="Z61" s="250"/>
      <c r="AA61" s="223"/>
      <c r="AB61" s="223"/>
      <c r="AC61" s="249"/>
      <c r="AD61" s="223"/>
      <c r="AE61" s="223"/>
      <c r="AF61" s="223"/>
      <c r="AG61" s="223"/>
      <c r="AH61" s="223"/>
      <c r="AI61" s="223"/>
      <c r="AJ61" s="223"/>
      <c r="AK61" s="223"/>
      <c r="AL61" s="223"/>
      <c r="AM61" s="223"/>
      <c r="AN61" s="223"/>
      <c r="AO61" s="250"/>
      <c r="AP61" s="223"/>
      <c r="AQ61" s="221"/>
    </row>
    <row r="62" spans="2:43" s="216" customFormat="1" ht="14.25" customHeight="1">
      <c r="B62" s="220"/>
      <c r="C62" s="223"/>
      <c r="D62" s="249"/>
      <c r="E62" s="223"/>
      <c r="F62" s="223"/>
      <c r="G62" s="223"/>
      <c r="H62" s="223"/>
      <c r="I62" s="223"/>
      <c r="J62" s="223"/>
      <c r="K62" s="223"/>
      <c r="L62" s="223"/>
      <c r="M62" s="223"/>
      <c r="N62" s="223"/>
      <c r="O62" s="223"/>
      <c r="P62" s="223"/>
      <c r="Q62" s="223"/>
      <c r="R62" s="223"/>
      <c r="S62" s="223"/>
      <c r="T62" s="223"/>
      <c r="U62" s="223"/>
      <c r="V62" s="223"/>
      <c r="W62" s="223"/>
      <c r="X62" s="223"/>
      <c r="Y62" s="223"/>
      <c r="Z62" s="250"/>
      <c r="AA62" s="223"/>
      <c r="AB62" s="223"/>
      <c r="AC62" s="249"/>
      <c r="AD62" s="223"/>
      <c r="AE62" s="223"/>
      <c r="AF62" s="223"/>
      <c r="AG62" s="223"/>
      <c r="AH62" s="223"/>
      <c r="AI62" s="223"/>
      <c r="AJ62" s="223"/>
      <c r="AK62" s="223"/>
      <c r="AL62" s="223"/>
      <c r="AM62" s="223"/>
      <c r="AN62" s="223"/>
      <c r="AO62" s="250"/>
      <c r="AP62" s="223"/>
      <c r="AQ62" s="221"/>
    </row>
    <row r="63" spans="2:43" s="216" customFormat="1" ht="14.25" customHeight="1">
      <c r="B63" s="220"/>
      <c r="C63" s="223"/>
      <c r="D63" s="249"/>
      <c r="E63" s="223"/>
      <c r="F63" s="223"/>
      <c r="G63" s="223"/>
      <c r="H63" s="223"/>
      <c r="I63" s="223"/>
      <c r="J63" s="223"/>
      <c r="K63" s="223"/>
      <c r="L63" s="223"/>
      <c r="M63" s="223"/>
      <c r="N63" s="223"/>
      <c r="O63" s="223"/>
      <c r="P63" s="223"/>
      <c r="Q63" s="223"/>
      <c r="R63" s="223"/>
      <c r="S63" s="223"/>
      <c r="T63" s="223"/>
      <c r="U63" s="223"/>
      <c r="V63" s="223"/>
      <c r="W63" s="223"/>
      <c r="X63" s="223"/>
      <c r="Y63" s="223"/>
      <c r="Z63" s="250"/>
      <c r="AA63" s="223"/>
      <c r="AB63" s="223"/>
      <c r="AC63" s="249"/>
      <c r="AD63" s="223"/>
      <c r="AE63" s="223"/>
      <c r="AF63" s="223"/>
      <c r="AG63" s="223"/>
      <c r="AH63" s="223"/>
      <c r="AI63" s="223"/>
      <c r="AJ63" s="223"/>
      <c r="AK63" s="223"/>
      <c r="AL63" s="223"/>
      <c r="AM63" s="223"/>
      <c r="AN63" s="223"/>
      <c r="AO63" s="250"/>
      <c r="AP63" s="223"/>
      <c r="AQ63" s="221"/>
    </row>
    <row r="64" spans="2:43" s="216" customFormat="1" ht="14.25" customHeight="1">
      <c r="B64" s="220"/>
      <c r="C64" s="223"/>
      <c r="D64" s="249"/>
      <c r="E64" s="223"/>
      <c r="F64" s="223"/>
      <c r="G64" s="223"/>
      <c r="H64" s="223"/>
      <c r="I64" s="223"/>
      <c r="J64" s="223"/>
      <c r="K64" s="223"/>
      <c r="L64" s="223"/>
      <c r="M64" s="223"/>
      <c r="N64" s="223"/>
      <c r="O64" s="223"/>
      <c r="P64" s="223"/>
      <c r="Q64" s="223"/>
      <c r="R64" s="223"/>
      <c r="S64" s="223"/>
      <c r="T64" s="223"/>
      <c r="U64" s="223"/>
      <c r="V64" s="223"/>
      <c r="W64" s="223"/>
      <c r="X64" s="223"/>
      <c r="Y64" s="223"/>
      <c r="Z64" s="250"/>
      <c r="AA64" s="223"/>
      <c r="AB64" s="223"/>
      <c r="AC64" s="249"/>
      <c r="AD64" s="223"/>
      <c r="AE64" s="223"/>
      <c r="AF64" s="223"/>
      <c r="AG64" s="223"/>
      <c r="AH64" s="223"/>
      <c r="AI64" s="223"/>
      <c r="AJ64" s="223"/>
      <c r="AK64" s="223"/>
      <c r="AL64" s="223"/>
      <c r="AM64" s="223"/>
      <c r="AN64" s="223"/>
      <c r="AO64" s="250"/>
      <c r="AP64" s="223"/>
      <c r="AQ64" s="221"/>
    </row>
    <row r="65" spans="2:43" s="216" customFormat="1" ht="14.25" customHeight="1">
      <c r="B65" s="220"/>
      <c r="C65" s="223"/>
      <c r="D65" s="249"/>
      <c r="E65" s="223"/>
      <c r="F65" s="223"/>
      <c r="G65" s="223"/>
      <c r="H65" s="223"/>
      <c r="I65" s="223"/>
      <c r="J65" s="223"/>
      <c r="K65" s="223"/>
      <c r="L65" s="223"/>
      <c r="M65" s="223"/>
      <c r="N65" s="223"/>
      <c r="O65" s="223"/>
      <c r="P65" s="223"/>
      <c r="Q65" s="223"/>
      <c r="R65" s="223"/>
      <c r="S65" s="223"/>
      <c r="T65" s="223"/>
      <c r="U65" s="223"/>
      <c r="V65" s="223"/>
      <c r="W65" s="223"/>
      <c r="X65" s="223"/>
      <c r="Y65" s="223"/>
      <c r="Z65" s="250"/>
      <c r="AA65" s="223"/>
      <c r="AB65" s="223"/>
      <c r="AC65" s="249"/>
      <c r="AD65" s="223"/>
      <c r="AE65" s="223"/>
      <c r="AF65" s="223"/>
      <c r="AG65" s="223"/>
      <c r="AH65" s="223"/>
      <c r="AI65" s="223"/>
      <c r="AJ65" s="223"/>
      <c r="AK65" s="223"/>
      <c r="AL65" s="223"/>
      <c r="AM65" s="223"/>
      <c r="AN65" s="223"/>
      <c r="AO65" s="250"/>
      <c r="AP65" s="223"/>
      <c r="AQ65" s="221"/>
    </row>
    <row r="66" spans="2:43" s="216" customFormat="1" ht="14.25" customHeight="1">
      <c r="B66" s="220"/>
      <c r="C66" s="223"/>
      <c r="D66" s="249"/>
      <c r="E66" s="223"/>
      <c r="F66" s="223"/>
      <c r="G66" s="223"/>
      <c r="H66" s="223"/>
      <c r="I66" s="223"/>
      <c r="J66" s="223"/>
      <c r="K66" s="223"/>
      <c r="L66" s="223"/>
      <c r="M66" s="223"/>
      <c r="N66" s="223"/>
      <c r="O66" s="223"/>
      <c r="P66" s="223"/>
      <c r="Q66" s="223"/>
      <c r="R66" s="223"/>
      <c r="S66" s="223"/>
      <c r="T66" s="223"/>
      <c r="U66" s="223"/>
      <c r="V66" s="223"/>
      <c r="W66" s="223"/>
      <c r="X66" s="223"/>
      <c r="Y66" s="223"/>
      <c r="Z66" s="250"/>
      <c r="AA66" s="223"/>
      <c r="AB66" s="223"/>
      <c r="AC66" s="249"/>
      <c r="AD66" s="223"/>
      <c r="AE66" s="223"/>
      <c r="AF66" s="223"/>
      <c r="AG66" s="223"/>
      <c r="AH66" s="223"/>
      <c r="AI66" s="223"/>
      <c r="AJ66" s="223"/>
      <c r="AK66" s="223"/>
      <c r="AL66" s="223"/>
      <c r="AM66" s="223"/>
      <c r="AN66" s="223"/>
      <c r="AO66" s="250"/>
      <c r="AP66" s="223"/>
      <c r="AQ66" s="221"/>
    </row>
    <row r="67" spans="2:43" s="216" customFormat="1" ht="14.25" customHeight="1">
      <c r="B67" s="220"/>
      <c r="C67" s="223"/>
      <c r="D67" s="249"/>
      <c r="E67" s="223"/>
      <c r="F67" s="223"/>
      <c r="G67" s="223"/>
      <c r="H67" s="223"/>
      <c r="I67" s="223"/>
      <c r="J67" s="223"/>
      <c r="K67" s="223"/>
      <c r="L67" s="223"/>
      <c r="M67" s="223"/>
      <c r="N67" s="223"/>
      <c r="O67" s="223"/>
      <c r="P67" s="223"/>
      <c r="Q67" s="223"/>
      <c r="R67" s="223"/>
      <c r="S67" s="223"/>
      <c r="T67" s="223"/>
      <c r="U67" s="223"/>
      <c r="V67" s="223"/>
      <c r="W67" s="223"/>
      <c r="X67" s="223"/>
      <c r="Y67" s="223"/>
      <c r="Z67" s="250"/>
      <c r="AA67" s="223"/>
      <c r="AB67" s="223"/>
      <c r="AC67" s="249"/>
      <c r="AD67" s="223"/>
      <c r="AE67" s="223"/>
      <c r="AF67" s="223"/>
      <c r="AG67" s="223"/>
      <c r="AH67" s="223"/>
      <c r="AI67" s="223"/>
      <c r="AJ67" s="223"/>
      <c r="AK67" s="223"/>
      <c r="AL67" s="223"/>
      <c r="AM67" s="223"/>
      <c r="AN67" s="223"/>
      <c r="AO67" s="250"/>
      <c r="AP67" s="223"/>
      <c r="AQ67" s="221"/>
    </row>
    <row r="68" spans="2:43" s="216" customFormat="1" ht="14.25" customHeight="1">
      <c r="B68" s="220"/>
      <c r="C68" s="223"/>
      <c r="D68" s="249"/>
      <c r="E68" s="223"/>
      <c r="F68" s="223"/>
      <c r="G68" s="223"/>
      <c r="H68" s="223"/>
      <c r="I68" s="223"/>
      <c r="J68" s="223"/>
      <c r="K68" s="223"/>
      <c r="L68" s="223"/>
      <c r="M68" s="223"/>
      <c r="N68" s="223"/>
      <c r="O68" s="223"/>
      <c r="P68" s="223"/>
      <c r="Q68" s="223"/>
      <c r="R68" s="223"/>
      <c r="S68" s="223"/>
      <c r="T68" s="223"/>
      <c r="U68" s="223"/>
      <c r="V68" s="223"/>
      <c r="W68" s="223"/>
      <c r="X68" s="223"/>
      <c r="Y68" s="223"/>
      <c r="Z68" s="250"/>
      <c r="AA68" s="223"/>
      <c r="AB68" s="223"/>
      <c r="AC68" s="249"/>
      <c r="AD68" s="223"/>
      <c r="AE68" s="223"/>
      <c r="AF68" s="223"/>
      <c r="AG68" s="223"/>
      <c r="AH68" s="223"/>
      <c r="AI68" s="223"/>
      <c r="AJ68" s="223"/>
      <c r="AK68" s="223"/>
      <c r="AL68" s="223"/>
      <c r="AM68" s="223"/>
      <c r="AN68" s="223"/>
      <c r="AO68" s="250"/>
      <c r="AP68" s="223"/>
      <c r="AQ68" s="221"/>
    </row>
    <row r="69" spans="2:43" s="225" customFormat="1" ht="15.75" customHeight="1">
      <c r="B69" s="226"/>
      <c r="C69" s="227"/>
      <c r="D69" s="251" t="s">
        <v>51</v>
      </c>
      <c r="E69" s="252"/>
      <c r="F69" s="252"/>
      <c r="G69" s="252"/>
      <c r="H69" s="252"/>
      <c r="I69" s="252"/>
      <c r="J69" s="252"/>
      <c r="K69" s="252"/>
      <c r="L69" s="252"/>
      <c r="M69" s="252"/>
      <c r="N69" s="252"/>
      <c r="O69" s="252"/>
      <c r="P69" s="252"/>
      <c r="Q69" s="252"/>
      <c r="R69" s="253" t="s">
        <v>52</v>
      </c>
      <c r="S69" s="252"/>
      <c r="T69" s="252"/>
      <c r="U69" s="252"/>
      <c r="V69" s="252"/>
      <c r="W69" s="252"/>
      <c r="X69" s="252"/>
      <c r="Y69" s="252"/>
      <c r="Z69" s="254"/>
      <c r="AA69" s="227"/>
      <c r="AB69" s="227"/>
      <c r="AC69" s="251" t="s">
        <v>51</v>
      </c>
      <c r="AD69" s="252"/>
      <c r="AE69" s="252"/>
      <c r="AF69" s="252"/>
      <c r="AG69" s="252"/>
      <c r="AH69" s="252"/>
      <c r="AI69" s="252"/>
      <c r="AJ69" s="252"/>
      <c r="AK69" s="252"/>
      <c r="AL69" s="252"/>
      <c r="AM69" s="253" t="s">
        <v>52</v>
      </c>
      <c r="AN69" s="252"/>
      <c r="AO69" s="254"/>
      <c r="AP69" s="227"/>
      <c r="AQ69" s="229"/>
    </row>
    <row r="70" spans="2:43" s="225" customFormat="1" ht="7.5" customHeight="1">
      <c r="B70" s="226"/>
      <c r="C70" s="227"/>
      <c r="D70" s="227"/>
      <c r="E70" s="227"/>
      <c r="F70" s="227"/>
      <c r="G70" s="227"/>
      <c r="H70" s="227"/>
      <c r="I70" s="227"/>
      <c r="J70" s="227"/>
      <c r="K70" s="227"/>
      <c r="L70" s="227"/>
      <c r="M70" s="227"/>
      <c r="N70" s="227"/>
      <c r="O70" s="227"/>
      <c r="P70" s="227"/>
      <c r="Q70" s="227"/>
      <c r="R70" s="227"/>
      <c r="S70" s="227"/>
      <c r="T70" s="227"/>
      <c r="U70" s="227"/>
      <c r="V70" s="227"/>
      <c r="W70" s="227"/>
      <c r="X70" s="227"/>
      <c r="Y70" s="227"/>
      <c r="Z70" s="227"/>
      <c r="AA70" s="227"/>
      <c r="AB70" s="227"/>
      <c r="AC70" s="227"/>
      <c r="AD70" s="227"/>
      <c r="AE70" s="227"/>
      <c r="AF70" s="227"/>
      <c r="AG70" s="227"/>
      <c r="AH70" s="227"/>
      <c r="AI70" s="227"/>
      <c r="AJ70" s="227"/>
      <c r="AK70" s="227"/>
      <c r="AL70" s="227"/>
      <c r="AM70" s="227"/>
      <c r="AN70" s="227"/>
      <c r="AO70" s="227"/>
      <c r="AP70" s="227"/>
      <c r="AQ70" s="229"/>
    </row>
    <row r="71" spans="2:43" s="225" customFormat="1" ht="7.5" customHeight="1">
      <c r="B71" s="255"/>
      <c r="C71" s="256"/>
      <c r="D71" s="256"/>
      <c r="E71" s="256"/>
      <c r="F71" s="256"/>
      <c r="G71" s="256"/>
      <c r="H71" s="256"/>
      <c r="I71" s="256"/>
      <c r="J71" s="256"/>
      <c r="K71" s="256"/>
      <c r="L71" s="256"/>
      <c r="M71" s="256"/>
      <c r="N71" s="256"/>
      <c r="O71" s="256"/>
      <c r="P71" s="256"/>
      <c r="Q71" s="256"/>
      <c r="R71" s="256"/>
      <c r="S71" s="256"/>
      <c r="T71" s="256"/>
      <c r="U71" s="256"/>
      <c r="V71" s="256"/>
      <c r="W71" s="256"/>
      <c r="X71" s="256"/>
      <c r="Y71" s="256"/>
      <c r="Z71" s="256"/>
      <c r="AA71" s="256"/>
      <c r="AB71" s="256"/>
      <c r="AC71" s="256"/>
      <c r="AD71" s="256"/>
      <c r="AE71" s="256"/>
      <c r="AF71" s="256"/>
      <c r="AG71" s="256"/>
      <c r="AH71" s="256"/>
      <c r="AI71" s="256"/>
      <c r="AJ71" s="256"/>
      <c r="AK71" s="256"/>
      <c r="AL71" s="256"/>
      <c r="AM71" s="256"/>
      <c r="AN71" s="256"/>
      <c r="AO71" s="256"/>
      <c r="AP71" s="256"/>
      <c r="AQ71" s="257"/>
    </row>
    <row r="75" spans="2:43" s="225" customFormat="1" ht="7.5" customHeight="1">
      <c r="B75" s="348"/>
      <c r="C75" s="349"/>
      <c r="D75" s="349"/>
      <c r="E75" s="349"/>
      <c r="F75" s="349"/>
      <c r="G75" s="349"/>
      <c r="H75" s="349"/>
      <c r="I75" s="349"/>
      <c r="J75" s="349"/>
      <c r="K75" s="349"/>
      <c r="L75" s="349"/>
      <c r="M75" s="349"/>
      <c r="N75" s="349"/>
      <c r="O75" s="349"/>
      <c r="P75" s="349"/>
      <c r="Q75" s="349"/>
      <c r="R75" s="349"/>
      <c r="S75" s="349"/>
      <c r="T75" s="349"/>
      <c r="U75" s="349"/>
      <c r="V75" s="349"/>
      <c r="W75" s="349"/>
      <c r="X75" s="349"/>
      <c r="Y75" s="349"/>
      <c r="Z75" s="349"/>
      <c r="AA75" s="349"/>
      <c r="AB75" s="349"/>
      <c r="AC75" s="349"/>
      <c r="AD75" s="349"/>
      <c r="AE75" s="349"/>
      <c r="AF75" s="349"/>
      <c r="AG75" s="349"/>
      <c r="AH75" s="349"/>
      <c r="AI75" s="349"/>
      <c r="AJ75" s="349"/>
      <c r="AK75" s="349"/>
      <c r="AL75" s="349"/>
      <c r="AM75" s="349"/>
      <c r="AN75" s="349"/>
      <c r="AO75" s="349"/>
      <c r="AP75" s="349"/>
      <c r="AQ75" s="350"/>
    </row>
    <row r="76" spans="2:43" s="225" customFormat="1" ht="37.5" customHeight="1">
      <c r="B76" s="351"/>
      <c r="C76" s="395" t="s">
        <v>55</v>
      </c>
      <c r="D76" s="382"/>
      <c r="E76" s="382"/>
      <c r="F76" s="382"/>
      <c r="G76" s="382"/>
      <c r="H76" s="382"/>
      <c r="I76" s="382"/>
      <c r="J76" s="382"/>
      <c r="K76" s="382"/>
      <c r="L76" s="382"/>
      <c r="M76" s="382"/>
      <c r="N76" s="382"/>
      <c r="O76" s="382"/>
      <c r="P76" s="382"/>
      <c r="Q76" s="382"/>
      <c r="R76" s="382"/>
      <c r="S76" s="382"/>
      <c r="T76" s="382"/>
      <c r="U76" s="382"/>
      <c r="V76" s="382"/>
      <c r="W76" s="382"/>
      <c r="X76" s="382"/>
      <c r="Y76" s="382"/>
      <c r="Z76" s="382"/>
      <c r="AA76" s="382"/>
      <c r="AB76" s="382"/>
      <c r="AC76" s="382"/>
      <c r="AD76" s="382"/>
      <c r="AE76" s="382"/>
      <c r="AF76" s="382"/>
      <c r="AG76" s="382"/>
      <c r="AH76" s="382"/>
      <c r="AI76" s="382"/>
      <c r="AJ76" s="382"/>
      <c r="AK76" s="382"/>
      <c r="AL76" s="382"/>
      <c r="AM76" s="382"/>
      <c r="AN76" s="382"/>
      <c r="AO76" s="382"/>
      <c r="AP76" s="382"/>
      <c r="AQ76" s="352"/>
    </row>
    <row r="77" spans="2:43" s="319" customFormat="1" ht="15" customHeight="1">
      <c r="B77" s="353"/>
      <c r="C77" s="354" t="s">
        <v>13</v>
      </c>
      <c r="D77" s="129"/>
      <c r="E77" s="129"/>
      <c r="F77" s="129"/>
      <c r="G77" s="129"/>
      <c r="H77" s="129"/>
      <c r="I77" s="129"/>
      <c r="J77" s="129"/>
      <c r="K77" s="129"/>
      <c r="L77" s="129" t="str">
        <f>$K$5</f>
        <v>hlizov2</v>
      </c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29"/>
      <c r="Z77" s="129"/>
      <c r="AA77" s="129"/>
      <c r="AB77" s="129"/>
      <c r="AC77" s="129"/>
      <c r="AD77" s="129"/>
      <c r="AE77" s="129"/>
      <c r="AF77" s="129"/>
      <c r="AG77" s="129"/>
      <c r="AH77" s="129"/>
      <c r="AI77" s="129"/>
      <c r="AJ77" s="129"/>
      <c r="AK77" s="129"/>
      <c r="AL77" s="129"/>
      <c r="AM77" s="129"/>
      <c r="AN77" s="129"/>
      <c r="AO77" s="129"/>
      <c r="AP77" s="129"/>
      <c r="AQ77" s="355"/>
    </row>
    <row r="78" spans="2:43" s="320" customFormat="1" ht="37.5" customHeight="1">
      <c r="B78" s="356"/>
      <c r="C78" s="160" t="s">
        <v>15</v>
      </c>
      <c r="D78" s="160"/>
      <c r="E78" s="160"/>
      <c r="F78" s="160"/>
      <c r="G78" s="160"/>
      <c r="H78" s="160"/>
      <c r="I78" s="160"/>
      <c r="J78" s="160"/>
      <c r="K78" s="160"/>
      <c r="L78" s="396" t="s">
        <v>332</v>
      </c>
      <c r="M78" s="397"/>
      <c r="N78" s="397"/>
      <c r="O78" s="397"/>
      <c r="P78" s="397"/>
      <c r="Q78" s="397"/>
      <c r="R78" s="397"/>
      <c r="S78" s="397"/>
      <c r="T78" s="397"/>
      <c r="U78" s="397"/>
      <c r="V78" s="397"/>
      <c r="W78" s="397"/>
      <c r="X78" s="397"/>
      <c r="Y78" s="397"/>
      <c r="Z78" s="397"/>
      <c r="AA78" s="397"/>
      <c r="AB78" s="397"/>
      <c r="AC78" s="397"/>
      <c r="AD78" s="397"/>
      <c r="AE78" s="397"/>
      <c r="AF78" s="397"/>
      <c r="AG78" s="397"/>
      <c r="AH78" s="397"/>
      <c r="AI78" s="397"/>
      <c r="AJ78" s="397"/>
      <c r="AK78" s="397"/>
      <c r="AL78" s="397"/>
      <c r="AM78" s="397"/>
      <c r="AN78" s="397"/>
      <c r="AO78" s="397"/>
      <c r="AP78" s="160"/>
      <c r="AQ78" s="357"/>
    </row>
    <row r="79" spans="2:43" s="225" customFormat="1" ht="7.5" customHeight="1">
      <c r="B79" s="351"/>
      <c r="C79" s="358"/>
      <c r="D79" s="358"/>
      <c r="E79" s="358"/>
      <c r="F79" s="358"/>
      <c r="G79" s="358"/>
      <c r="H79" s="358"/>
      <c r="I79" s="358"/>
      <c r="J79" s="358"/>
      <c r="K79" s="358"/>
      <c r="L79" s="358"/>
      <c r="M79" s="358"/>
      <c r="N79" s="358"/>
      <c r="O79" s="358"/>
      <c r="P79" s="358"/>
      <c r="Q79" s="358"/>
      <c r="R79" s="358"/>
      <c r="S79" s="358"/>
      <c r="T79" s="358"/>
      <c r="U79" s="358"/>
      <c r="V79" s="358"/>
      <c r="W79" s="358"/>
      <c r="X79" s="358"/>
      <c r="Y79" s="358"/>
      <c r="Z79" s="358"/>
      <c r="AA79" s="358"/>
      <c r="AB79" s="358"/>
      <c r="AC79" s="358"/>
      <c r="AD79" s="358"/>
      <c r="AE79" s="358"/>
      <c r="AF79" s="358"/>
      <c r="AG79" s="358"/>
      <c r="AH79" s="358"/>
      <c r="AI79" s="358"/>
      <c r="AJ79" s="358"/>
      <c r="AK79" s="358"/>
      <c r="AL79" s="358"/>
      <c r="AM79" s="358"/>
      <c r="AN79" s="358"/>
      <c r="AO79" s="358"/>
      <c r="AP79" s="358"/>
      <c r="AQ79" s="352"/>
    </row>
    <row r="80" spans="2:43" s="225" customFormat="1" ht="15.75" customHeight="1">
      <c r="B80" s="351"/>
      <c r="C80" s="354" t="s">
        <v>20</v>
      </c>
      <c r="D80" s="358"/>
      <c r="E80" s="358"/>
      <c r="F80" s="358"/>
      <c r="G80" s="358"/>
      <c r="H80" s="358"/>
      <c r="I80" s="358"/>
      <c r="J80" s="358"/>
      <c r="K80" s="358"/>
      <c r="L80" s="359" t="str">
        <f>IF($K$8="","",$K$8)</f>
        <v>Hlízov</v>
      </c>
      <c r="M80" s="358"/>
      <c r="N80" s="358"/>
      <c r="O80" s="358"/>
      <c r="P80" s="358"/>
      <c r="Q80" s="358"/>
      <c r="R80" s="358"/>
      <c r="S80" s="358"/>
      <c r="T80" s="358"/>
      <c r="U80" s="358"/>
      <c r="V80" s="358"/>
      <c r="W80" s="358"/>
      <c r="X80" s="358"/>
      <c r="Y80" s="358"/>
      <c r="Z80" s="358"/>
      <c r="AA80" s="358"/>
      <c r="AB80" s="358"/>
      <c r="AC80" s="358"/>
      <c r="AD80" s="358"/>
      <c r="AE80" s="358"/>
      <c r="AF80" s="358"/>
      <c r="AG80" s="358"/>
      <c r="AH80" s="358"/>
      <c r="AI80" s="354" t="s">
        <v>22</v>
      </c>
      <c r="AJ80" s="358"/>
      <c r="AK80" s="358"/>
      <c r="AL80" s="358"/>
      <c r="AM80" s="128" t="str">
        <f>IF($AN$8="","",$AN$8)</f>
        <v/>
      </c>
      <c r="AN80" s="358"/>
      <c r="AO80" s="358"/>
      <c r="AP80" s="358"/>
      <c r="AQ80" s="352"/>
    </row>
    <row r="81" spans="1:76" s="225" customFormat="1" ht="7.5" customHeight="1">
      <c r="B81" s="351"/>
      <c r="C81" s="358"/>
      <c r="D81" s="358"/>
      <c r="E81" s="358"/>
      <c r="F81" s="358"/>
      <c r="G81" s="358"/>
      <c r="H81" s="358"/>
      <c r="I81" s="358"/>
      <c r="J81" s="358"/>
      <c r="K81" s="358"/>
      <c r="L81" s="358"/>
      <c r="M81" s="358"/>
      <c r="N81" s="358"/>
      <c r="O81" s="358"/>
      <c r="P81" s="358"/>
      <c r="Q81" s="358"/>
      <c r="R81" s="358"/>
      <c r="S81" s="358"/>
      <c r="T81" s="358"/>
      <c r="U81" s="358"/>
      <c r="V81" s="358"/>
      <c r="W81" s="358"/>
      <c r="X81" s="358"/>
      <c r="Y81" s="358"/>
      <c r="Z81" s="358"/>
      <c r="AA81" s="358"/>
      <c r="AB81" s="358"/>
      <c r="AC81" s="358"/>
      <c r="AD81" s="358"/>
      <c r="AE81" s="358"/>
      <c r="AF81" s="358"/>
      <c r="AG81" s="358"/>
      <c r="AH81" s="358"/>
      <c r="AI81" s="358"/>
      <c r="AJ81" s="358"/>
      <c r="AK81" s="358"/>
      <c r="AL81" s="358"/>
      <c r="AM81" s="358"/>
      <c r="AN81" s="358"/>
      <c r="AO81" s="358"/>
      <c r="AP81" s="358"/>
      <c r="AQ81" s="352"/>
    </row>
    <row r="82" spans="1:76" s="225" customFormat="1" ht="18.75" customHeight="1">
      <c r="B82" s="351"/>
      <c r="C82" s="354" t="s">
        <v>25</v>
      </c>
      <c r="D82" s="358"/>
      <c r="E82" s="358"/>
      <c r="F82" s="358"/>
      <c r="G82" s="358"/>
      <c r="H82" s="358"/>
      <c r="I82" s="358"/>
      <c r="J82" s="358"/>
      <c r="K82" s="358"/>
      <c r="L82" s="129" t="str">
        <f>IF($E$11="","",$E$11)</f>
        <v>Obec Hlízov,285 32 Hlízov 164</v>
      </c>
      <c r="M82" s="358"/>
      <c r="N82" s="358"/>
      <c r="O82" s="358"/>
      <c r="P82" s="358"/>
      <c r="Q82" s="358"/>
      <c r="R82" s="358"/>
      <c r="S82" s="358"/>
      <c r="T82" s="358"/>
      <c r="U82" s="358"/>
      <c r="V82" s="358"/>
      <c r="W82" s="358"/>
      <c r="X82" s="358"/>
      <c r="Y82" s="358"/>
      <c r="Z82" s="358"/>
      <c r="AA82" s="358"/>
      <c r="AB82" s="358"/>
      <c r="AC82" s="358"/>
      <c r="AD82" s="358"/>
      <c r="AE82" s="358"/>
      <c r="AF82" s="358"/>
      <c r="AG82" s="358"/>
      <c r="AH82" s="358"/>
      <c r="AI82" s="354" t="s">
        <v>32</v>
      </c>
      <c r="AJ82" s="358"/>
      <c r="AK82" s="358"/>
      <c r="AL82" s="358"/>
      <c r="AM82" s="398" t="str">
        <f>IF($E$17="","",$E$17)</f>
        <v>Beran Pavel</v>
      </c>
      <c r="AN82" s="382"/>
      <c r="AO82" s="382"/>
      <c r="AP82" s="382"/>
      <c r="AQ82" s="352"/>
      <c r="AS82" s="399" t="s">
        <v>56</v>
      </c>
      <c r="AT82" s="400"/>
      <c r="AU82" s="321"/>
      <c r="AV82" s="321"/>
      <c r="AW82" s="321"/>
      <c r="AX82" s="321"/>
      <c r="AY82" s="321"/>
      <c r="AZ82" s="321"/>
      <c r="BA82" s="321"/>
      <c r="BB82" s="321"/>
      <c r="BC82" s="321"/>
      <c r="BD82" s="322"/>
    </row>
    <row r="83" spans="1:76" s="225" customFormat="1" ht="15.75" customHeight="1">
      <c r="B83" s="351"/>
      <c r="C83" s="354" t="s">
        <v>30</v>
      </c>
      <c r="D83" s="358"/>
      <c r="E83" s="358"/>
      <c r="F83" s="358"/>
      <c r="G83" s="358"/>
      <c r="H83" s="358"/>
      <c r="I83" s="358"/>
      <c r="J83" s="358"/>
      <c r="K83" s="358"/>
      <c r="L83" s="129" t="str">
        <f>IF($E$14="","",$E$14)</f>
        <v>dosud neurčen</v>
      </c>
      <c r="M83" s="358"/>
      <c r="N83" s="358"/>
      <c r="O83" s="358"/>
      <c r="P83" s="358"/>
      <c r="Q83" s="358"/>
      <c r="R83" s="358"/>
      <c r="S83" s="358"/>
      <c r="T83" s="358"/>
      <c r="U83" s="358"/>
      <c r="V83" s="358"/>
      <c r="W83" s="358"/>
      <c r="X83" s="358"/>
      <c r="Y83" s="358"/>
      <c r="Z83" s="358"/>
      <c r="AA83" s="358"/>
      <c r="AB83" s="358"/>
      <c r="AC83" s="358"/>
      <c r="AD83" s="358"/>
      <c r="AE83" s="358"/>
      <c r="AF83" s="358"/>
      <c r="AG83" s="358"/>
      <c r="AH83" s="358"/>
      <c r="AI83" s="354" t="s">
        <v>35</v>
      </c>
      <c r="AJ83" s="358"/>
      <c r="AK83" s="358"/>
      <c r="AL83" s="358"/>
      <c r="AM83" s="398" t="str">
        <f>IF($E$20="","",$E$20)</f>
        <v>Beran Pavel</v>
      </c>
      <c r="AN83" s="382"/>
      <c r="AO83" s="382"/>
      <c r="AP83" s="382"/>
      <c r="AQ83" s="352"/>
      <c r="AS83" s="401"/>
      <c r="AT83" s="402"/>
      <c r="BD83" s="324"/>
    </row>
    <row r="84" spans="1:76" s="225" customFormat="1" ht="12" customHeight="1">
      <c r="B84" s="351"/>
      <c r="C84" s="358"/>
      <c r="D84" s="358"/>
      <c r="E84" s="358"/>
      <c r="F84" s="358"/>
      <c r="G84" s="358"/>
      <c r="H84" s="358"/>
      <c r="I84" s="358"/>
      <c r="J84" s="358"/>
      <c r="K84" s="358"/>
      <c r="L84" s="358"/>
      <c r="M84" s="358"/>
      <c r="N84" s="358"/>
      <c r="O84" s="358"/>
      <c r="P84" s="358"/>
      <c r="Q84" s="358"/>
      <c r="R84" s="358"/>
      <c r="S84" s="358"/>
      <c r="T84" s="358"/>
      <c r="U84" s="358"/>
      <c r="V84" s="358"/>
      <c r="W84" s="358"/>
      <c r="X84" s="358"/>
      <c r="Y84" s="358"/>
      <c r="Z84" s="358"/>
      <c r="AA84" s="358"/>
      <c r="AB84" s="358"/>
      <c r="AC84" s="358"/>
      <c r="AD84" s="358"/>
      <c r="AE84" s="358"/>
      <c r="AF84" s="358"/>
      <c r="AG84" s="358"/>
      <c r="AH84" s="358"/>
      <c r="AI84" s="358"/>
      <c r="AJ84" s="358"/>
      <c r="AK84" s="358"/>
      <c r="AL84" s="358"/>
      <c r="AM84" s="358"/>
      <c r="AN84" s="358"/>
      <c r="AO84" s="358"/>
      <c r="AP84" s="358"/>
      <c r="AQ84" s="352"/>
      <c r="AS84" s="403"/>
      <c r="AT84" s="404"/>
      <c r="AU84" s="227"/>
      <c r="AV84" s="227"/>
      <c r="AW84" s="227"/>
      <c r="AX84" s="227"/>
      <c r="AY84" s="227"/>
      <c r="AZ84" s="227"/>
      <c r="BA84" s="227"/>
      <c r="BB84" s="227"/>
      <c r="BC84" s="227"/>
      <c r="BD84" s="325"/>
    </row>
    <row r="85" spans="1:76" s="225" customFormat="1" ht="30" customHeight="1">
      <c r="B85" s="351"/>
      <c r="C85" s="388" t="s">
        <v>57</v>
      </c>
      <c r="D85" s="389"/>
      <c r="E85" s="389"/>
      <c r="F85" s="389"/>
      <c r="G85" s="389"/>
      <c r="H85" s="246"/>
      <c r="I85" s="390" t="s">
        <v>58</v>
      </c>
      <c r="J85" s="389"/>
      <c r="K85" s="389"/>
      <c r="L85" s="389"/>
      <c r="M85" s="389"/>
      <c r="N85" s="389"/>
      <c r="O85" s="389"/>
      <c r="P85" s="389"/>
      <c r="Q85" s="389"/>
      <c r="R85" s="389"/>
      <c r="S85" s="389"/>
      <c r="T85" s="389"/>
      <c r="U85" s="389"/>
      <c r="V85" s="389"/>
      <c r="W85" s="389"/>
      <c r="X85" s="389"/>
      <c r="Y85" s="389"/>
      <c r="Z85" s="389"/>
      <c r="AA85" s="389"/>
      <c r="AB85" s="389"/>
      <c r="AC85" s="389"/>
      <c r="AD85" s="389"/>
      <c r="AE85" s="389"/>
      <c r="AF85" s="389"/>
      <c r="AG85" s="390" t="s">
        <v>59</v>
      </c>
      <c r="AH85" s="389"/>
      <c r="AI85" s="389"/>
      <c r="AJ85" s="389"/>
      <c r="AK85" s="389"/>
      <c r="AL85" s="389"/>
      <c r="AM85" s="389"/>
      <c r="AN85" s="390" t="s">
        <v>60</v>
      </c>
      <c r="AO85" s="389"/>
      <c r="AP85" s="391"/>
      <c r="AQ85" s="352"/>
      <c r="AS85" s="281" t="s">
        <v>61</v>
      </c>
      <c r="AT85" s="282" t="s">
        <v>62</v>
      </c>
      <c r="AU85" s="282" t="s">
        <v>63</v>
      </c>
      <c r="AV85" s="282" t="s">
        <v>64</v>
      </c>
      <c r="AW85" s="282" t="s">
        <v>65</v>
      </c>
      <c r="AX85" s="282" t="s">
        <v>66</v>
      </c>
      <c r="AY85" s="282" t="s">
        <v>67</v>
      </c>
      <c r="AZ85" s="282" t="s">
        <v>68</v>
      </c>
      <c r="BA85" s="282" t="s">
        <v>69</v>
      </c>
      <c r="BB85" s="282" t="s">
        <v>70</v>
      </c>
      <c r="BC85" s="282" t="s">
        <v>71</v>
      </c>
      <c r="BD85" s="283" t="s">
        <v>72</v>
      </c>
      <c r="BE85" s="326"/>
    </row>
    <row r="86" spans="1:76" s="225" customFormat="1" ht="12" customHeight="1">
      <c r="B86" s="351"/>
      <c r="C86" s="358"/>
      <c r="D86" s="358"/>
      <c r="E86" s="358"/>
      <c r="F86" s="358"/>
      <c r="G86" s="358"/>
      <c r="H86" s="358"/>
      <c r="I86" s="358"/>
      <c r="J86" s="358"/>
      <c r="K86" s="358"/>
      <c r="L86" s="358"/>
      <c r="M86" s="358"/>
      <c r="N86" s="358"/>
      <c r="O86" s="358"/>
      <c r="P86" s="358"/>
      <c r="Q86" s="358"/>
      <c r="R86" s="358"/>
      <c r="S86" s="358"/>
      <c r="T86" s="358"/>
      <c r="U86" s="358"/>
      <c r="V86" s="358"/>
      <c r="W86" s="358"/>
      <c r="X86" s="358"/>
      <c r="Y86" s="358"/>
      <c r="Z86" s="358"/>
      <c r="AA86" s="358"/>
      <c r="AB86" s="358"/>
      <c r="AC86" s="358"/>
      <c r="AD86" s="358"/>
      <c r="AE86" s="358"/>
      <c r="AF86" s="358"/>
      <c r="AG86" s="358"/>
      <c r="AH86" s="358"/>
      <c r="AI86" s="358"/>
      <c r="AJ86" s="358"/>
      <c r="AK86" s="358"/>
      <c r="AL86" s="358"/>
      <c r="AM86" s="358"/>
      <c r="AN86" s="358"/>
      <c r="AO86" s="358"/>
      <c r="AP86" s="358"/>
      <c r="AQ86" s="352"/>
      <c r="AS86" s="284"/>
      <c r="AT86" s="235"/>
      <c r="AU86" s="235"/>
      <c r="AV86" s="235"/>
      <c r="AW86" s="235"/>
      <c r="AX86" s="235"/>
      <c r="AY86" s="235"/>
      <c r="AZ86" s="235"/>
      <c r="BA86" s="235"/>
      <c r="BB86" s="235"/>
      <c r="BC86" s="235"/>
      <c r="BD86" s="248"/>
    </row>
    <row r="87" spans="1:76" s="320" customFormat="1" ht="33" customHeight="1">
      <c r="B87" s="356"/>
      <c r="C87" s="360" t="s">
        <v>330</v>
      </c>
      <c r="D87" s="360"/>
      <c r="E87" s="361"/>
      <c r="F87" s="360"/>
      <c r="G87" s="360"/>
      <c r="H87" s="360"/>
      <c r="I87" s="360"/>
      <c r="J87" s="360"/>
      <c r="K87" s="360"/>
      <c r="L87" s="360"/>
      <c r="M87" s="360"/>
      <c r="N87" s="360"/>
      <c r="O87" s="360"/>
      <c r="P87" s="360"/>
      <c r="Q87" s="360"/>
      <c r="R87" s="360"/>
      <c r="S87" s="360"/>
      <c r="T87" s="360"/>
      <c r="U87" s="360"/>
      <c r="V87" s="360"/>
      <c r="W87" s="360"/>
      <c r="X87" s="360"/>
      <c r="Y87" s="360"/>
      <c r="Z87" s="360"/>
      <c r="AA87" s="360"/>
      <c r="AB87" s="360"/>
      <c r="AC87" s="360"/>
      <c r="AD87" s="360"/>
      <c r="AE87" s="360"/>
      <c r="AF87" s="360"/>
      <c r="AG87" s="381">
        <f>AG88+AG89</f>
        <v>0</v>
      </c>
      <c r="AH87" s="392"/>
      <c r="AI87" s="392"/>
      <c r="AJ87" s="392"/>
      <c r="AK87" s="392"/>
      <c r="AL87" s="392"/>
      <c r="AM87" s="392"/>
      <c r="AN87" s="381">
        <f>AN88+AN89</f>
        <v>0</v>
      </c>
      <c r="AO87" s="392"/>
      <c r="AP87" s="392"/>
      <c r="AQ87" s="357"/>
      <c r="AS87" s="327" t="e">
        <f>ROUND(SUM($AS$88:$AS$97),2)</f>
        <v>#REF!</v>
      </c>
      <c r="AT87" s="328" t="e">
        <f>ROUND(SUM($AV$87:$AW$87),2)</f>
        <v>#REF!</v>
      </c>
      <c r="AU87" s="329" t="e">
        <f>ROUND(SUM($AU$88:$AU$97),5)</f>
        <v>#REF!</v>
      </c>
      <c r="AV87" s="328" t="e">
        <f>ROUND($AZ$87*$L$31,2)</f>
        <v>#REF!</v>
      </c>
      <c r="AW87" s="328" t="e">
        <f>ROUND($BA$87*$L$32,2)</f>
        <v>#REF!</v>
      </c>
      <c r="AX87" s="328" t="e">
        <f>ROUND($BB$87*$L$31,2)</f>
        <v>#REF!</v>
      </c>
      <c r="AY87" s="328" t="e">
        <f>ROUND($BC$87*$L$32,2)</f>
        <v>#REF!</v>
      </c>
      <c r="AZ87" s="328" t="e">
        <f>ROUND(SUM($AZ$88:$AZ$97),2)</f>
        <v>#REF!</v>
      </c>
      <c r="BA87" s="328" t="e">
        <f>ROUND(SUM($BA$88:$BA$97),2)</f>
        <v>#REF!</v>
      </c>
      <c r="BB87" s="328" t="e">
        <f>ROUND(SUM($BB$88:$BB$97),2)</f>
        <v>#REF!</v>
      </c>
      <c r="BC87" s="328" t="e">
        <f>ROUND(SUM($BC$88:$BC$97),2)</f>
        <v>#REF!</v>
      </c>
      <c r="BD87" s="330" t="e">
        <f>ROUND(SUM($BD$88:$BD$97),2)</f>
        <v>#REF!</v>
      </c>
      <c r="BE87" s="331"/>
      <c r="BS87" s="320" t="s">
        <v>73</v>
      </c>
      <c r="BT87" s="320" t="s">
        <v>74</v>
      </c>
      <c r="BU87" s="263" t="s">
        <v>75</v>
      </c>
      <c r="BV87" s="320" t="s">
        <v>76</v>
      </c>
      <c r="BW87" s="320" t="s">
        <v>77</v>
      </c>
      <c r="BX87" s="320" t="s">
        <v>78</v>
      </c>
    </row>
    <row r="88" spans="1:76" s="334" customFormat="1" ht="28.5" customHeight="1">
      <c r="A88" s="332"/>
      <c r="B88" s="362"/>
      <c r="C88" s="363"/>
      <c r="D88" s="383" t="s">
        <v>79</v>
      </c>
      <c r="E88" s="384"/>
      <c r="F88" s="384"/>
      <c r="G88" s="384"/>
      <c r="H88" s="384"/>
      <c r="I88" s="363"/>
      <c r="J88" s="383" t="s">
        <v>80</v>
      </c>
      <c r="K88" s="384"/>
      <c r="L88" s="384"/>
      <c r="M88" s="384"/>
      <c r="N88" s="384"/>
      <c r="O88" s="384"/>
      <c r="P88" s="384"/>
      <c r="Q88" s="384"/>
      <c r="R88" s="384"/>
      <c r="S88" s="384"/>
      <c r="T88" s="384"/>
      <c r="U88" s="384"/>
      <c r="V88" s="384"/>
      <c r="W88" s="384"/>
      <c r="X88" s="384"/>
      <c r="Y88" s="384"/>
      <c r="Z88" s="384"/>
      <c r="AA88" s="384"/>
      <c r="AB88" s="384"/>
      <c r="AC88" s="384"/>
      <c r="AD88" s="384"/>
      <c r="AE88" s="384"/>
      <c r="AF88" s="384"/>
      <c r="AG88" s="385">
        <f>'kaple - SO 01 Kaple - uzn.'!M30</f>
        <v>0</v>
      </c>
      <c r="AH88" s="386"/>
      <c r="AI88" s="386"/>
      <c r="AJ88" s="386"/>
      <c r="AK88" s="386"/>
      <c r="AL88" s="386"/>
      <c r="AM88" s="386"/>
      <c r="AN88" s="385">
        <f>AG88*1.21</f>
        <v>0</v>
      </c>
      <c r="AO88" s="386"/>
      <c r="AP88" s="386"/>
      <c r="AQ88" s="364"/>
      <c r="AS88" s="335" t="e">
        <f>#REF!</f>
        <v>#REF!</v>
      </c>
      <c r="AT88" s="336" t="e">
        <f>ROUND(SUM($AV$88:$AW$88),2)</f>
        <v>#REF!</v>
      </c>
      <c r="AU88" s="337" t="e">
        <f>#REF!</f>
        <v>#REF!</v>
      </c>
      <c r="AV88" s="336" t="e">
        <f>#REF!</f>
        <v>#REF!</v>
      </c>
      <c r="AW88" s="336" t="e">
        <f>#REF!</f>
        <v>#REF!</v>
      </c>
      <c r="AX88" s="336" t="e">
        <f>#REF!</f>
        <v>#REF!</v>
      </c>
      <c r="AY88" s="336" t="e">
        <f>#REF!</f>
        <v>#REF!</v>
      </c>
      <c r="AZ88" s="336" t="e">
        <f>#REF!</f>
        <v>#REF!</v>
      </c>
      <c r="BA88" s="336" t="e">
        <f>#REF!</f>
        <v>#REF!</v>
      </c>
      <c r="BB88" s="336" t="e">
        <f>#REF!</f>
        <v>#REF!</v>
      </c>
      <c r="BC88" s="336" t="e">
        <f>#REF!</f>
        <v>#REF!</v>
      </c>
      <c r="BD88" s="338" t="e">
        <f>#REF!</f>
        <v>#REF!</v>
      </c>
      <c r="BT88" s="334" t="s">
        <v>19</v>
      </c>
      <c r="BV88" s="334" t="s">
        <v>76</v>
      </c>
      <c r="BW88" s="334" t="s">
        <v>81</v>
      </c>
      <c r="BX88" s="334" t="s">
        <v>77</v>
      </c>
    </row>
    <row r="89" spans="1:76" s="334" customFormat="1" ht="28.5" customHeight="1">
      <c r="A89" s="332"/>
      <c r="B89" s="362"/>
      <c r="C89" s="363"/>
      <c r="D89" s="383" t="s">
        <v>84</v>
      </c>
      <c r="E89" s="384"/>
      <c r="F89" s="384"/>
      <c r="G89" s="384"/>
      <c r="H89" s="384"/>
      <c r="I89" s="363"/>
      <c r="J89" s="383" t="s">
        <v>85</v>
      </c>
      <c r="K89" s="384"/>
      <c r="L89" s="384"/>
      <c r="M89" s="384"/>
      <c r="N89" s="384"/>
      <c r="O89" s="384"/>
      <c r="P89" s="384"/>
      <c r="Q89" s="384"/>
      <c r="R89" s="384"/>
      <c r="S89" s="384"/>
      <c r="T89" s="384"/>
      <c r="U89" s="384"/>
      <c r="V89" s="384"/>
      <c r="W89" s="384"/>
      <c r="X89" s="384"/>
      <c r="Y89" s="384"/>
      <c r="Z89" s="384"/>
      <c r="AA89" s="384"/>
      <c r="AB89" s="384"/>
      <c r="AC89" s="384"/>
      <c r="AD89" s="384"/>
      <c r="AE89" s="384"/>
      <c r="AF89" s="384"/>
      <c r="AG89" s="385">
        <f>'marnice - SO 02 Márnice - uzn.'!M30</f>
        <v>0</v>
      </c>
      <c r="AH89" s="386"/>
      <c r="AI89" s="386"/>
      <c r="AJ89" s="386"/>
      <c r="AK89" s="386"/>
      <c r="AL89" s="386"/>
      <c r="AM89" s="386"/>
      <c r="AN89" s="385">
        <f>AG89*1.21</f>
        <v>0</v>
      </c>
      <c r="AO89" s="386"/>
      <c r="AP89" s="386"/>
      <c r="AQ89" s="364"/>
      <c r="AS89" s="335" t="e">
        <f>#REF!</f>
        <v>#REF!</v>
      </c>
      <c r="AT89" s="336" t="e">
        <f>ROUND(SUM($AV$89:$AW$89),2)</f>
        <v>#REF!</v>
      </c>
      <c r="AU89" s="337" t="e">
        <f>#REF!</f>
        <v>#REF!</v>
      </c>
      <c r="AV89" s="336" t="e">
        <f>#REF!</f>
        <v>#REF!</v>
      </c>
      <c r="AW89" s="336" t="e">
        <f>#REF!</f>
        <v>#REF!</v>
      </c>
      <c r="AX89" s="336" t="e">
        <f>#REF!</f>
        <v>#REF!</v>
      </c>
      <c r="AY89" s="336" t="e">
        <f>#REF!</f>
        <v>#REF!</v>
      </c>
      <c r="AZ89" s="336" t="e">
        <f>#REF!</f>
        <v>#REF!</v>
      </c>
      <c r="BA89" s="336" t="e">
        <f>#REF!</f>
        <v>#REF!</v>
      </c>
      <c r="BB89" s="336" t="e">
        <f>#REF!</f>
        <v>#REF!</v>
      </c>
      <c r="BC89" s="336" t="e">
        <f>#REF!</f>
        <v>#REF!</v>
      </c>
      <c r="BD89" s="338" t="e">
        <f>#REF!</f>
        <v>#REF!</v>
      </c>
      <c r="BT89" s="334" t="s">
        <v>19</v>
      </c>
      <c r="BV89" s="334" t="s">
        <v>76</v>
      </c>
      <c r="BW89" s="334" t="s">
        <v>82</v>
      </c>
      <c r="BX89" s="334" t="s">
        <v>77</v>
      </c>
    </row>
    <row r="90" spans="1:76" s="334" customFormat="1" ht="28.5" customHeight="1">
      <c r="A90" s="333"/>
      <c r="B90" s="365" t="s">
        <v>331</v>
      </c>
      <c r="C90" s="366"/>
      <c r="D90" s="367"/>
      <c r="E90" s="367"/>
      <c r="F90" s="367"/>
      <c r="G90" s="367"/>
      <c r="H90" s="368"/>
      <c r="I90" s="366"/>
      <c r="J90" s="367"/>
      <c r="K90" s="367"/>
      <c r="L90" s="367"/>
      <c r="M90" s="367"/>
      <c r="N90" s="367"/>
      <c r="O90" s="367"/>
      <c r="P90" s="367"/>
      <c r="Q90" s="367"/>
      <c r="R90" s="367"/>
      <c r="S90" s="367"/>
      <c r="T90" s="367"/>
      <c r="U90" s="367"/>
      <c r="V90" s="367"/>
      <c r="W90" s="367"/>
      <c r="X90" s="367"/>
      <c r="Y90" s="367"/>
      <c r="Z90" s="367"/>
      <c r="AA90" s="367"/>
      <c r="AB90" s="367"/>
      <c r="AC90" s="367"/>
      <c r="AD90" s="367"/>
      <c r="AE90" s="367"/>
      <c r="AF90" s="369"/>
      <c r="AG90" s="387">
        <f>SUM(AG91:AM95)</f>
        <v>0</v>
      </c>
      <c r="AH90" s="387"/>
      <c r="AI90" s="387"/>
      <c r="AJ90" s="387"/>
      <c r="AK90" s="387"/>
      <c r="AL90" s="387"/>
      <c r="AM90" s="387"/>
      <c r="AN90" s="387">
        <f>SUM(AN91:AP95)</f>
        <v>0</v>
      </c>
      <c r="AO90" s="387"/>
      <c r="AP90" s="387"/>
      <c r="AQ90" s="370"/>
      <c r="AR90" s="347"/>
      <c r="AS90" s="336" t="e">
        <f>ROUND(SUM($AU$90:$AV$90),2)</f>
        <v>#REF!</v>
      </c>
      <c r="AT90" s="337" t="e">
        <f>#REF!</f>
        <v>#REF!</v>
      </c>
      <c r="AU90" s="336" t="e">
        <f>#REF!</f>
        <v>#REF!</v>
      </c>
      <c r="AV90" s="336" t="e">
        <f>#REF!</f>
        <v>#REF!</v>
      </c>
      <c r="AW90" s="336" t="e">
        <f>#REF!</f>
        <v>#REF!</v>
      </c>
      <c r="AX90" s="336" t="e">
        <f>#REF!</f>
        <v>#REF!</v>
      </c>
      <c r="AY90" s="336" t="e">
        <f>#REF!</f>
        <v>#REF!</v>
      </c>
      <c r="AZ90" s="336" t="e">
        <f>#REF!</f>
        <v>#REF!</v>
      </c>
      <c r="BA90" s="336" t="e">
        <f>#REF!</f>
        <v>#REF!</v>
      </c>
      <c r="BB90" s="336" t="e">
        <f>#REF!</f>
        <v>#REF!</v>
      </c>
      <c r="BC90" s="338" t="e">
        <f>#REF!</f>
        <v>#REF!</v>
      </c>
      <c r="BS90" s="334" t="s">
        <v>19</v>
      </c>
      <c r="BU90" s="334" t="s">
        <v>76</v>
      </c>
      <c r="BV90" s="334" t="s">
        <v>83</v>
      </c>
      <c r="BW90" s="334" t="s">
        <v>77</v>
      </c>
    </row>
    <row r="91" spans="1:76" s="334" customFormat="1" ht="28.5" customHeight="1">
      <c r="A91" s="216"/>
      <c r="B91" s="362"/>
      <c r="C91" s="363"/>
      <c r="D91" s="383" t="s">
        <v>79</v>
      </c>
      <c r="E91" s="384"/>
      <c r="F91" s="384"/>
      <c r="G91" s="384"/>
      <c r="H91" s="384"/>
      <c r="I91" s="363"/>
      <c r="J91" s="383" t="s">
        <v>80</v>
      </c>
      <c r="K91" s="384"/>
      <c r="L91" s="384"/>
      <c r="M91" s="384"/>
      <c r="N91" s="384"/>
      <c r="O91" s="384"/>
      <c r="P91" s="384"/>
      <c r="Q91" s="384"/>
      <c r="R91" s="384"/>
      <c r="S91" s="384"/>
      <c r="T91" s="384"/>
      <c r="U91" s="384"/>
      <c r="V91" s="384"/>
      <c r="W91" s="384"/>
      <c r="X91" s="384"/>
      <c r="Y91" s="384"/>
      <c r="Z91" s="384"/>
      <c r="AA91" s="384"/>
      <c r="AB91" s="384"/>
      <c r="AC91" s="384"/>
      <c r="AD91" s="384"/>
      <c r="AE91" s="384"/>
      <c r="AF91" s="384"/>
      <c r="AG91" s="385">
        <f>'kaple - SO 01 Kaple - neuz.'!M30</f>
        <v>0</v>
      </c>
      <c r="AH91" s="386"/>
      <c r="AI91" s="386"/>
      <c r="AJ91" s="386"/>
      <c r="AK91" s="386"/>
      <c r="AL91" s="386"/>
      <c r="AM91" s="386"/>
      <c r="AN91" s="385">
        <f>AG91*1.21</f>
        <v>0</v>
      </c>
      <c r="AO91" s="386"/>
      <c r="AP91" s="386"/>
      <c r="AQ91" s="364"/>
      <c r="AS91" s="335"/>
      <c r="AT91" s="336"/>
      <c r="AU91" s="337"/>
      <c r="AV91" s="336"/>
      <c r="AW91" s="336"/>
      <c r="AX91" s="336"/>
      <c r="AY91" s="336"/>
      <c r="AZ91" s="336"/>
      <c r="BA91" s="336"/>
      <c r="BB91" s="336"/>
      <c r="BC91" s="336"/>
      <c r="BD91" s="338"/>
    </row>
    <row r="92" spans="1:76" s="334" customFormat="1" ht="28.5" customHeight="1">
      <c r="A92" s="225"/>
      <c r="B92" s="362"/>
      <c r="C92" s="363"/>
      <c r="D92" s="383" t="s">
        <v>84</v>
      </c>
      <c r="E92" s="384"/>
      <c r="F92" s="384"/>
      <c r="G92" s="384"/>
      <c r="H92" s="384"/>
      <c r="I92" s="363"/>
      <c r="J92" s="383" t="s">
        <v>85</v>
      </c>
      <c r="K92" s="384"/>
      <c r="L92" s="384"/>
      <c r="M92" s="384"/>
      <c r="N92" s="384"/>
      <c r="O92" s="384"/>
      <c r="P92" s="384"/>
      <c r="Q92" s="384"/>
      <c r="R92" s="384"/>
      <c r="S92" s="384"/>
      <c r="T92" s="384"/>
      <c r="U92" s="384"/>
      <c r="V92" s="384"/>
      <c r="W92" s="384"/>
      <c r="X92" s="384"/>
      <c r="Y92" s="384"/>
      <c r="Z92" s="384"/>
      <c r="AA92" s="384"/>
      <c r="AB92" s="384"/>
      <c r="AC92" s="384"/>
      <c r="AD92" s="384"/>
      <c r="AE92" s="384"/>
      <c r="AF92" s="384"/>
      <c r="AG92" s="385">
        <f>'marnice - SO 02 Márnice - neuz.'!M30</f>
        <v>0</v>
      </c>
      <c r="AH92" s="386"/>
      <c r="AI92" s="386"/>
      <c r="AJ92" s="386"/>
      <c r="AK92" s="386"/>
      <c r="AL92" s="386"/>
      <c r="AM92" s="386"/>
      <c r="AN92" s="385">
        <f>AG92*1.21</f>
        <v>0</v>
      </c>
      <c r="AO92" s="386"/>
      <c r="AP92" s="386"/>
      <c r="AQ92" s="364"/>
      <c r="AS92" s="335"/>
      <c r="AT92" s="336"/>
      <c r="AU92" s="337"/>
      <c r="AV92" s="336"/>
      <c r="AW92" s="336"/>
      <c r="AX92" s="336"/>
      <c r="AY92" s="336"/>
      <c r="AZ92" s="336"/>
      <c r="BA92" s="336"/>
      <c r="BB92" s="336"/>
      <c r="BC92" s="336"/>
      <c r="BD92" s="338"/>
    </row>
    <row r="93" spans="1:76" s="334" customFormat="1" ht="28.5" customHeight="1">
      <c r="A93" s="323"/>
      <c r="B93" s="362"/>
      <c r="C93" s="363"/>
      <c r="D93" s="383" t="s">
        <v>381</v>
      </c>
      <c r="E93" s="384"/>
      <c r="F93" s="384"/>
      <c r="G93" s="384"/>
      <c r="H93" s="384"/>
      <c r="I93" s="363"/>
      <c r="J93" s="383" t="s">
        <v>384</v>
      </c>
      <c r="K93" s="384"/>
      <c r="L93" s="384"/>
      <c r="M93" s="384"/>
      <c r="N93" s="384"/>
      <c r="O93" s="384"/>
      <c r="P93" s="384"/>
      <c r="Q93" s="384"/>
      <c r="R93" s="384"/>
      <c r="S93" s="384"/>
      <c r="T93" s="384"/>
      <c r="U93" s="384"/>
      <c r="V93" s="384"/>
      <c r="W93" s="384"/>
      <c r="X93" s="384"/>
      <c r="Y93" s="384"/>
      <c r="Z93" s="384"/>
      <c r="AA93" s="384"/>
      <c r="AB93" s="384"/>
      <c r="AC93" s="384"/>
      <c r="AD93" s="384"/>
      <c r="AE93" s="384"/>
      <c r="AF93" s="384"/>
      <c r="AG93" s="385">
        <f>'sklad - SO 03 Sklad'!M30</f>
        <v>0</v>
      </c>
      <c r="AH93" s="385"/>
      <c r="AI93" s="385"/>
      <c r="AJ93" s="385"/>
      <c r="AK93" s="385"/>
      <c r="AL93" s="385"/>
      <c r="AM93" s="385"/>
      <c r="AN93" s="385">
        <f>AG93*1.21</f>
        <v>0</v>
      </c>
      <c r="AO93" s="386"/>
      <c r="AP93" s="386"/>
      <c r="AQ93" s="364"/>
      <c r="AS93" s="335"/>
      <c r="AT93" s="336"/>
      <c r="AU93" s="337"/>
      <c r="AV93" s="336"/>
      <c r="AW93" s="336"/>
      <c r="AX93" s="336"/>
      <c r="AY93" s="336"/>
      <c r="AZ93" s="336"/>
      <c r="BA93" s="336"/>
      <c r="BB93" s="336"/>
      <c r="BC93" s="336"/>
      <c r="BD93" s="338"/>
    </row>
    <row r="94" spans="1:76" s="334" customFormat="1" ht="28.5" customHeight="1">
      <c r="A94" s="323"/>
      <c r="B94" s="362"/>
      <c r="C94" s="363"/>
      <c r="D94" s="383" t="s">
        <v>382</v>
      </c>
      <c r="E94" s="383"/>
      <c r="F94" s="383"/>
      <c r="G94" s="383"/>
      <c r="H94" s="383"/>
      <c r="I94" s="363"/>
      <c r="J94" s="383" t="s">
        <v>383</v>
      </c>
      <c r="K94" s="383"/>
      <c r="L94" s="383"/>
      <c r="M94" s="383"/>
      <c r="N94" s="383"/>
      <c r="O94" s="383"/>
      <c r="P94" s="383"/>
      <c r="Q94" s="383"/>
      <c r="R94" s="383"/>
      <c r="S94" s="383"/>
      <c r="T94" s="383"/>
      <c r="U94" s="383"/>
      <c r="V94" s="383"/>
      <c r="W94" s="383"/>
      <c r="X94" s="383"/>
      <c r="Y94" s="383"/>
      <c r="Z94" s="383"/>
      <c r="AA94" s="383"/>
      <c r="AB94" s="383"/>
      <c r="AC94" s="383"/>
      <c r="AD94" s="383"/>
      <c r="AE94" s="383"/>
      <c r="AF94" s="383"/>
      <c r="AG94" s="385">
        <f>'kolumbarium - SO 04 Kolum...'!M30</f>
        <v>0</v>
      </c>
      <c r="AH94" s="385"/>
      <c r="AI94" s="385"/>
      <c r="AJ94" s="385"/>
      <c r="AK94" s="385"/>
      <c r="AL94" s="385"/>
      <c r="AM94" s="385"/>
      <c r="AN94" s="385">
        <f>AG94*1.21</f>
        <v>0</v>
      </c>
      <c r="AO94" s="386"/>
      <c r="AP94" s="386"/>
      <c r="AQ94" s="364"/>
      <c r="AS94" s="335"/>
      <c r="AT94" s="336"/>
      <c r="AU94" s="337"/>
      <c r="AV94" s="336"/>
      <c r="AW94" s="336"/>
      <c r="AX94" s="336"/>
      <c r="AY94" s="336"/>
      <c r="AZ94" s="336"/>
      <c r="BA94" s="336"/>
      <c r="BB94" s="336"/>
      <c r="BC94" s="336"/>
      <c r="BD94" s="338"/>
    </row>
    <row r="95" spans="1:76" s="334" customFormat="1" ht="28.5" customHeight="1">
      <c r="A95" s="225"/>
      <c r="B95" s="362"/>
      <c r="C95" s="363"/>
      <c r="D95" s="383" t="s">
        <v>385</v>
      </c>
      <c r="E95" s="383"/>
      <c r="F95" s="383"/>
      <c r="G95" s="383"/>
      <c r="H95" s="383"/>
      <c r="I95" s="363"/>
      <c r="J95" s="383" t="s">
        <v>386</v>
      </c>
      <c r="K95" s="383"/>
      <c r="L95" s="383"/>
      <c r="M95" s="383"/>
      <c r="N95" s="383"/>
      <c r="O95" s="383"/>
      <c r="P95" s="383"/>
      <c r="Q95" s="383"/>
      <c r="R95" s="383"/>
      <c r="S95" s="383"/>
      <c r="T95" s="383"/>
      <c r="U95" s="383"/>
      <c r="V95" s="383"/>
      <c r="W95" s="383"/>
      <c r="X95" s="383"/>
      <c r="Y95" s="383"/>
      <c r="Z95" s="383"/>
      <c r="AA95" s="383"/>
      <c r="AB95" s="383"/>
      <c r="AC95" s="383"/>
      <c r="AD95" s="383"/>
      <c r="AE95" s="383"/>
      <c r="AF95" s="383"/>
      <c r="AG95" s="385">
        <f>'kolumbarium2 - SO 05 Kolu...'!M30</f>
        <v>0</v>
      </c>
      <c r="AH95" s="385"/>
      <c r="AI95" s="385"/>
      <c r="AJ95" s="385"/>
      <c r="AK95" s="385"/>
      <c r="AL95" s="385"/>
      <c r="AM95" s="385"/>
      <c r="AN95" s="385">
        <f>AG95*1.21</f>
        <v>0</v>
      </c>
      <c r="AO95" s="386"/>
      <c r="AP95" s="386"/>
      <c r="AQ95" s="364"/>
      <c r="AS95" s="335"/>
      <c r="AT95" s="336"/>
      <c r="AU95" s="337"/>
      <c r="AV95" s="336"/>
      <c r="AW95" s="336"/>
      <c r="AX95" s="336"/>
      <c r="AY95" s="336"/>
      <c r="AZ95" s="336"/>
      <c r="BA95" s="336"/>
      <c r="BB95" s="336"/>
      <c r="BC95" s="336"/>
      <c r="BD95" s="338"/>
    </row>
    <row r="96" spans="1:76" s="334" customFormat="1" ht="28.5" customHeight="1">
      <c r="A96" s="225"/>
      <c r="B96" s="362"/>
      <c r="C96" s="371"/>
      <c r="D96" s="358"/>
      <c r="E96" s="358"/>
      <c r="F96" s="358"/>
      <c r="G96" s="358"/>
      <c r="H96" s="358"/>
      <c r="I96" s="358"/>
      <c r="J96" s="358"/>
      <c r="K96" s="358"/>
      <c r="L96" s="358"/>
      <c r="M96" s="358"/>
      <c r="N96" s="358"/>
      <c r="O96" s="358"/>
      <c r="P96" s="358"/>
      <c r="Q96" s="358"/>
      <c r="R96" s="358"/>
      <c r="S96" s="358"/>
      <c r="T96" s="358"/>
      <c r="U96" s="358"/>
      <c r="V96" s="358"/>
      <c r="W96" s="358"/>
      <c r="X96" s="358"/>
      <c r="Y96" s="358"/>
      <c r="Z96" s="358"/>
      <c r="AA96" s="358"/>
      <c r="AB96" s="358"/>
      <c r="AC96" s="358"/>
      <c r="AD96" s="358"/>
      <c r="AE96" s="358"/>
      <c r="AF96" s="358"/>
      <c r="AG96" s="379"/>
      <c r="AH96" s="380"/>
      <c r="AI96" s="380"/>
      <c r="AJ96" s="380"/>
      <c r="AK96" s="380"/>
      <c r="AL96" s="380"/>
      <c r="AM96" s="380"/>
      <c r="AN96" s="379"/>
      <c r="AO96" s="380"/>
      <c r="AP96" s="380"/>
      <c r="AQ96" s="364"/>
      <c r="AS96" s="335" t="e">
        <f>#REF!</f>
        <v>#REF!</v>
      </c>
      <c r="AT96" s="336" t="e">
        <f>ROUND(SUM($AV$96:$AW$96),2)</f>
        <v>#REF!</v>
      </c>
      <c r="AU96" s="337" t="e">
        <f>#REF!</f>
        <v>#REF!</v>
      </c>
      <c r="AV96" s="336" t="e">
        <f>#REF!</f>
        <v>#REF!</v>
      </c>
      <c r="AW96" s="336" t="e">
        <f>#REF!</f>
        <v>#REF!</v>
      </c>
      <c r="AX96" s="336" t="e">
        <f>#REF!</f>
        <v>#REF!</v>
      </c>
      <c r="AY96" s="336" t="e">
        <f>#REF!</f>
        <v>#REF!</v>
      </c>
      <c r="AZ96" s="336" t="e">
        <f>#REF!</f>
        <v>#REF!</v>
      </c>
      <c r="BA96" s="336" t="e">
        <f>#REF!</f>
        <v>#REF!</v>
      </c>
      <c r="BB96" s="336" t="e">
        <f>#REF!</f>
        <v>#REF!</v>
      </c>
      <c r="BC96" s="336" t="e">
        <f>#REF!</f>
        <v>#REF!</v>
      </c>
      <c r="BD96" s="338" t="e">
        <f>#REF!</f>
        <v>#REF!</v>
      </c>
      <c r="BT96" s="334" t="s">
        <v>19</v>
      </c>
      <c r="BV96" s="334" t="s">
        <v>76</v>
      </c>
      <c r="BW96" s="334" t="s">
        <v>86</v>
      </c>
      <c r="BX96" s="334" t="s">
        <v>77</v>
      </c>
    </row>
    <row r="97" spans="1:76" s="334" customFormat="1" ht="28.5" customHeight="1">
      <c r="A97" s="225"/>
      <c r="B97" s="362"/>
      <c r="C97" s="358"/>
      <c r="D97" s="358"/>
      <c r="E97" s="358"/>
      <c r="F97" s="358"/>
      <c r="G97" s="358"/>
      <c r="H97" s="358"/>
      <c r="I97" s="358"/>
      <c r="J97" s="358"/>
      <c r="K97" s="358"/>
      <c r="L97" s="358"/>
      <c r="M97" s="358"/>
      <c r="N97" s="358"/>
      <c r="O97" s="358"/>
      <c r="P97" s="358"/>
      <c r="Q97" s="358"/>
      <c r="R97" s="358"/>
      <c r="S97" s="358"/>
      <c r="T97" s="358"/>
      <c r="U97" s="358"/>
      <c r="V97" s="358"/>
      <c r="W97" s="358"/>
      <c r="X97" s="358"/>
      <c r="Y97" s="358"/>
      <c r="Z97" s="358"/>
      <c r="AA97" s="358"/>
      <c r="AB97" s="358"/>
      <c r="AC97" s="358"/>
      <c r="AD97" s="358"/>
      <c r="AE97" s="358"/>
      <c r="AF97" s="358"/>
      <c r="AG97" s="372"/>
      <c r="AH97" s="372"/>
      <c r="AI97" s="372"/>
      <c r="AJ97" s="372"/>
      <c r="AK97" s="372"/>
      <c r="AL97" s="372"/>
      <c r="AM97" s="372"/>
      <c r="AN97" s="372"/>
      <c r="AO97" s="372"/>
      <c r="AP97" s="372"/>
      <c r="AQ97" s="364"/>
      <c r="AS97" s="339" t="e">
        <f>#REF!</f>
        <v>#REF!</v>
      </c>
      <c r="AT97" s="340" t="e">
        <f>ROUND(SUM($AV$97:$AW$97),2)</f>
        <v>#REF!</v>
      </c>
      <c r="AU97" s="341" t="e">
        <f>#REF!</f>
        <v>#REF!</v>
      </c>
      <c r="AV97" s="340" t="e">
        <f>#REF!</f>
        <v>#REF!</v>
      </c>
      <c r="AW97" s="340" t="e">
        <f>#REF!</f>
        <v>#REF!</v>
      </c>
      <c r="AX97" s="340" t="e">
        <f>#REF!</f>
        <v>#REF!</v>
      </c>
      <c r="AY97" s="340" t="e">
        <f>#REF!</f>
        <v>#REF!</v>
      </c>
      <c r="AZ97" s="340" t="e">
        <f>#REF!</f>
        <v>#REF!</v>
      </c>
      <c r="BA97" s="340" t="e">
        <f>#REF!</f>
        <v>#REF!</v>
      </c>
      <c r="BB97" s="340" t="e">
        <f>#REF!</f>
        <v>#REF!</v>
      </c>
      <c r="BC97" s="340" t="e">
        <f>#REF!</f>
        <v>#REF!</v>
      </c>
      <c r="BD97" s="342" t="e">
        <f>#REF!</f>
        <v>#REF!</v>
      </c>
      <c r="BT97" s="334" t="s">
        <v>19</v>
      </c>
      <c r="BV97" s="334" t="s">
        <v>76</v>
      </c>
      <c r="BW97" s="334" t="s">
        <v>87</v>
      </c>
      <c r="BX97" s="334" t="s">
        <v>77</v>
      </c>
    </row>
    <row r="98" spans="1:76" s="216" customFormat="1" ht="14.25" customHeight="1">
      <c r="A98" s="225"/>
      <c r="B98" s="373"/>
      <c r="C98" s="378" t="s">
        <v>90</v>
      </c>
      <c r="D98" s="358"/>
      <c r="E98" s="358"/>
      <c r="F98" s="358"/>
      <c r="G98" s="358"/>
      <c r="H98" s="358"/>
      <c r="I98" s="358"/>
      <c r="J98" s="358"/>
      <c r="K98" s="358"/>
      <c r="L98" s="358"/>
      <c r="M98" s="358"/>
      <c r="N98" s="358"/>
      <c r="O98" s="358"/>
      <c r="P98" s="358"/>
      <c r="Q98" s="358"/>
      <c r="R98" s="358"/>
      <c r="S98" s="358"/>
      <c r="T98" s="358"/>
      <c r="U98" s="358"/>
      <c r="V98" s="358"/>
      <c r="W98" s="358"/>
      <c r="X98" s="358"/>
      <c r="Y98" s="358"/>
      <c r="Z98" s="358"/>
      <c r="AA98" s="358"/>
      <c r="AB98" s="358"/>
      <c r="AC98" s="358"/>
      <c r="AD98" s="358"/>
      <c r="AE98" s="358"/>
      <c r="AF98" s="358"/>
      <c r="AG98" s="379">
        <f>AG87+AG90</f>
        <v>0</v>
      </c>
      <c r="AH98" s="380"/>
      <c r="AI98" s="380"/>
      <c r="AJ98" s="380"/>
      <c r="AK98" s="380"/>
      <c r="AL98" s="380"/>
      <c r="AM98" s="380"/>
      <c r="AN98" s="379">
        <f>AN87+AN90</f>
        <v>0</v>
      </c>
      <c r="AO98" s="380"/>
      <c r="AP98" s="380"/>
      <c r="AQ98" s="374"/>
    </row>
    <row r="99" spans="1:76" s="225" customFormat="1" ht="30.75" customHeight="1">
      <c r="A99" s="216"/>
      <c r="B99" s="351"/>
      <c r="C99" s="360"/>
      <c r="D99" s="358"/>
      <c r="E99" s="358"/>
      <c r="F99" s="358"/>
      <c r="G99" s="358"/>
      <c r="H99" s="358"/>
      <c r="I99" s="358"/>
      <c r="J99" s="358"/>
      <c r="K99" s="358"/>
      <c r="L99" s="358"/>
      <c r="M99" s="358"/>
      <c r="N99" s="358"/>
      <c r="O99" s="358"/>
      <c r="P99" s="358"/>
      <c r="Q99" s="358"/>
      <c r="R99" s="358"/>
      <c r="S99" s="358"/>
      <c r="T99" s="358"/>
      <c r="U99" s="358"/>
      <c r="V99" s="358"/>
      <c r="W99" s="358"/>
      <c r="X99" s="358"/>
      <c r="Y99" s="358"/>
      <c r="Z99" s="358"/>
      <c r="AA99" s="358"/>
      <c r="AB99" s="358"/>
      <c r="AC99" s="358"/>
      <c r="AD99" s="358"/>
      <c r="AE99" s="358"/>
      <c r="AF99" s="358"/>
      <c r="AG99" s="381"/>
      <c r="AH99" s="382"/>
      <c r="AI99" s="382"/>
      <c r="AJ99" s="382"/>
      <c r="AK99" s="382"/>
      <c r="AL99" s="382"/>
      <c r="AM99" s="382"/>
      <c r="AN99" s="381"/>
      <c r="AO99" s="382"/>
      <c r="AP99" s="382"/>
      <c r="AQ99" s="352"/>
      <c r="AS99" s="281" t="s">
        <v>88</v>
      </c>
      <c r="AT99" s="282" t="s">
        <v>89</v>
      </c>
      <c r="AU99" s="282" t="s">
        <v>39</v>
      </c>
      <c r="AV99" s="283" t="s">
        <v>62</v>
      </c>
      <c r="AW99" s="326"/>
    </row>
    <row r="100" spans="1:76" s="225" customFormat="1" ht="12" customHeight="1">
      <c r="A100" s="216"/>
      <c r="B100" s="351"/>
      <c r="C100" s="358"/>
      <c r="D100" s="358"/>
      <c r="E100" s="358"/>
      <c r="F100" s="358"/>
      <c r="G100" s="358"/>
      <c r="H100" s="358"/>
      <c r="I100" s="358"/>
      <c r="J100" s="358"/>
      <c r="K100" s="358"/>
      <c r="L100" s="358"/>
      <c r="M100" s="358"/>
      <c r="N100" s="358"/>
      <c r="O100" s="358"/>
      <c r="P100" s="358"/>
      <c r="Q100" s="358"/>
      <c r="R100" s="358"/>
      <c r="S100" s="358"/>
      <c r="T100" s="358"/>
      <c r="U100" s="358"/>
      <c r="V100" s="358"/>
      <c r="W100" s="358"/>
      <c r="X100" s="358"/>
      <c r="Y100" s="358"/>
      <c r="Z100" s="358"/>
      <c r="AA100" s="358"/>
      <c r="AB100" s="358"/>
      <c r="AC100" s="358"/>
      <c r="AD100" s="358"/>
      <c r="AE100" s="358"/>
      <c r="AF100" s="358"/>
      <c r="AG100" s="358"/>
      <c r="AH100" s="358"/>
      <c r="AI100" s="358"/>
      <c r="AJ100" s="358"/>
      <c r="AK100" s="358"/>
      <c r="AL100" s="358"/>
      <c r="AM100" s="358"/>
      <c r="AN100" s="358"/>
      <c r="AO100" s="358"/>
      <c r="AP100" s="358"/>
      <c r="AQ100" s="352"/>
      <c r="AS100" s="321"/>
      <c r="AT100" s="321"/>
      <c r="AU100" s="321"/>
      <c r="AV100" s="321"/>
    </row>
    <row r="101" spans="1:76" s="225" customFormat="1" ht="30.75" customHeight="1">
      <c r="A101" s="216"/>
      <c r="B101" s="351"/>
      <c r="C101" s="360"/>
      <c r="D101" s="358"/>
      <c r="E101" s="358"/>
      <c r="F101" s="358"/>
      <c r="G101" s="358"/>
      <c r="H101" s="358"/>
      <c r="I101" s="358"/>
      <c r="J101" s="358"/>
      <c r="K101" s="358"/>
      <c r="L101" s="358"/>
      <c r="M101" s="358"/>
      <c r="N101" s="358"/>
      <c r="O101" s="358"/>
      <c r="P101" s="358"/>
      <c r="Q101" s="358"/>
      <c r="R101" s="358"/>
      <c r="S101" s="358"/>
      <c r="T101" s="358"/>
      <c r="U101" s="358"/>
      <c r="V101" s="358"/>
      <c r="W101" s="358"/>
      <c r="X101" s="358"/>
      <c r="Y101" s="358"/>
      <c r="Z101" s="358"/>
      <c r="AA101" s="358"/>
      <c r="AB101" s="358"/>
      <c r="AC101" s="358"/>
      <c r="AD101" s="358"/>
      <c r="AE101" s="358"/>
      <c r="AF101" s="358"/>
      <c r="AG101" s="381"/>
      <c r="AH101" s="382"/>
      <c r="AI101" s="382"/>
      <c r="AJ101" s="382"/>
      <c r="AK101" s="382"/>
      <c r="AL101" s="382"/>
      <c r="AM101" s="382"/>
      <c r="AN101" s="381"/>
      <c r="AO101" s="382"/>
      <c r="AP101" s="382"/>
      <c r="AQ101" s="352"/>
    </row>
    <row r="102" spans="1:76" s="225" customFormat="1" ht="7.5" customHeight="1">
      <c r="A102" s="216"/>
      <c r="B102" s="375"/>
      <c r="C102" s="376"/>
      <c r="D102" s="376"/>
      <c r="E102" s="376"/>
      <c r="F102" s="376"/>
      <c r="G102" s="376"/>
      <c r="H102" s="376"/>
      <c r="I102" s="376"/>
      <c r="J102" s="376"/>
      <c r="K102" s="376"/>
      <c r="L102" s="376"/>
      <c r="M102" s="376"/>
      <c r="N102" s="376"/>
      <c r="O102" s="376"/>
      <c r="P102" s="376"/>
      <c r="Q102" s="376"/>
      <c r="R102" s="376"/>
      <c r="S102" s="376"/>
      <c r="T102" s="376"/>
      <c r="U102" s="376"/>
      <c r="V102" s="376"/>
      <c r="W102" s="376"/>
      <c r="X102" s="376"/>
      <c r="Y102" s="376"/>
      <c r="Z102" s="376"/>
      <c r="AA102" s="376"/>
      <c r="AB102" s="376"/>
      <c r="AC102" s="376"/>
      <c r="AD102" s="376"/>
      <c r="AE102" s="376"/>
      <c r="AF102" s="376"/>
      <c r="AG102" s="376"/>
      <c r="AH102" s="376"/>
      <c r="AI102" s="376"/>
      <c r="AJ102" s="376"/>
      <c r="AK102" s="376"/>
      <c r="AL102" s="376"/>
      <c r="AM102" s="376"/>
      <c r="AN102" s="376"/>
      <c r="AO102" s="376"/>
      <c r="AP102" s="376"/>
      <c r="AQ102" s="377"/>
    </row>
  </sheetData>
  <mergeCells count="75">
    <mergeCell ref="D95:H95"/>
    <mergeCell ref="J95:AF95"/>
    <mergeCell ref="AG93:AM93"/>
    <mergeCell ref="AN93:AP93"/>
    <mergeCell ref="AG94:AM94"/>
    <mergeCell ref="AN94:AP94"/>
    <mergeCell ref="AG95:AM95"/>
    <mergeCell ref="AN95:AP95"/>
    <mergeCell ref="C2:AP2"/>
    <mergeCell ref="AR2:BE2"/>
    <mergeCell ref="C4:AP4"/>
    <mergeCell ref="K5:AO5"/>
    <mergeCell ref="K6:AO6"/>
    <mergeCell ref="E23:AN23"/>
    <mergeCell ref="AK26:AO26"/>
    <mergeCell ref="AK27:AO27"/>
    <mergeCell ref="AK29:AO29"/>
    <mergeCell ref="L31:O31"/>
    <mergeCell ref="W31:AE31"/>
    <mergeCell ref="AK31:AO31"/>
    <mergeCell ref="L32:O32"/>
    <mergeCell ref="W32:AE32"/>
    <mergeCell ref="AK32:AO32"/>
    <mergeCell ref="L33:O33"/>
    <mergeCell ref="W33:AE33"/>
    <mergeCell ref="AK33:AO33"/>
    <mergeCell ref="L34:O34"/>
    <mergeCell ref="W34:AE34"/>
    <mergeCell ref="AK34:AO34"/>
    <mergeCell ref="L35:O35"/>
    <mergeCell ref="W35:AE35"/>
    <mergeCell ref="AK35:AO35"/>
    <mergeCell ref="X37:AB37"/>
    <mergeCell ref="AK37:AO37"/>
    <mergeCell ref="C76:AP76"/>
    <mergeCell ref="L78:AO78"/>
    <mergeCell ref="AM82:AP82"/>
    <mergeCell ref="AS82:AT84"/>
    <mergeCell ref="AM83:AP83"/>
    <mergeCell ref="C85:G85"/>
    <mergeCell ref="I85:AF85"/>
    <mergeCell ref="AG85:AM85"/>
    <mergeCell ref="AN85:AP85"/>
    <mergeCell ref="AG87:AM87"/>
    <mergeCell ref="AN87:AP87"/>
    <mergeCell ref="D88:H88"/>
    <mergeCell ref="J88:AF88"/>
    <mergeCell ref="AG88:AM88"/>
    <mergeCell ref="AN88:AP88"/>
    <mergeCell ref="D89:H89"/>
    <mergeCell ref="J89:AF89"/>
    <mergeCell ref="AG89:AM89"/>
    <mergeCell ref="AN89:AP89"/>
    <mergeCell ref="D91:H91"/>
    <mergeCell ref="J91:AF91"/>
    <mergeCell ref="AG91:AM91"/>
    <mergeCell ref="AN91:AP91"/>
    <mergeCell ref="AN90:AP90"/>
    <mergeCell ref="AG90:AM90"/>
    <mergeCell ref="D92:H92"/>
    <mergeCell ref="J92:AF92"/>
    <mergeCell ref="AG92:AM92"/>
    <mergeCell ref="AN92:AP92"/>
    <mergeCell ref="AG96:AM96"/>
    <mergeCell ref="AN96:AP96"/>
    <mergeCell ref="D93:H93"/>
    <mergeCell ref="J93:AF93"/>
    <mergeCell ref="D94:H94"/>
    <mergeCell ref="J94:AF94"/>
    <mergeCell ref="AG98:AM98"/>
    <mergeCell ref="AN98:AP98"/>
    <mergeCell ref="AG99:AM99"/>
    <mergeCell ref="AN99:AP99"/>
    <mergeCell ref="AG101:AM101"/>
    <mergeCell ref="AN101:AP101"/>
  </mergeCells>
  <hyperlinks>
    <hyperlink ref="K1:S1" location="C2" tooltip="Souhrnný list stavby" display="1) Souhrnný list stavby"/>
    <hyperlink ref="W1:AF1" location="C87" tooltip="Rekapitulace objektů" display="2) Rekapitulace objektů"/>
  </hyperlink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171"/>
  <sheetViews>
    <sheetView showGridLines="0" workbookViewId="0">
      <pane ySplit="1" topLeftCell="A109" activePane="bottomLeft" state="frozenSplit"/>
      <selection pane="bottomLeft" activeCell="M30" sqref="M30:P30"/>
    </sheetView>
  </sheetViews>
  <sheetFormatPr defaultColWidth="10.5" defaultRowHeight="14.25" customHeight="1"/>
  <cols>
    <col min="1" max="1" width="8.33203125" style="2" customWidth="1"/>
    <col min="2" max="2" width="1.6640625" style="2" customWidth="1"/>
    <col min="3" max="3" width="4.1640625" style="2" customWidth="1"/>
    <col min="4" max="4" width="4.33203125" style="2" customWidth="1"/>
    <col min="5" max="5" width="17.1640625" style="2" customWidth="1"/>
    <col min="6" max="7" width="11.1640625" style="2" customWidth="1"/>
    <col min="8" max="8" width="12.5" style="2" customWidth="1"/>
    <col min="9" max="9" width="7" style="2" customWidth="1"/>
    <col min="10" max="10" width="5.1640625" style="2" customWidth="1"/>
    <col min="11" max="11" width="11.5" style="2" customWidth="1"/>
    <col min="12" max="12" width="12" style="2" customWidth="1"/>
    <col min="13" max="14" width="6" style="2" customWidth="1"/>
    <col min="15" max="15" width="2" style="2" customWidth="1"/>
    <col min="16" max="16" width="12.5" style="2" customWidth="1"/>
    <col min="17" max="17" width="4.1640625" style="2" customWidth="1"/>
    <col min="18" max="18" width="1.6640625" style="2" customWidth="1"/>
    <col min="19" max="19" width="8.1640625" style="2" customWidth="1"/>
    <col min="20" max="20" width="29.6640625" style="2" hidden="1" customWidth="1"/>
    <col min="21" max="21" width="16.33203125" style="2" hidden="1" customWidth="1"/>
    <col min="22" max="22" width="12.33203125" style="2" hidden="1" customWidth="1"/>
    <col min="23" max="23" width="16.33203125" style="2" hidden="1" customWidth="1"/>
    <col min="24" max="24" width="12.1640625" style="2" hidden="1" customWidth="1"/>
    <col min="25" max="25" width="15" style="2" hidden="1" customWidth="1"/>
    <col min="26" max="26" width="11" style="2" hidden="1" customWidth="1"/>
    <col min="27" max="27" width="15" style="2" hidden="1" customWidth="1"/>
    <col min="28" max="28" width="16.33203125" style="2" hidden="1" customWidth="1"/>
    <col min="29" max="29" width="11" style="2" customWidth="1"/>
    <col min="30" max="30" width="15" style="2" customWidth="1"/>
    <col min="31" max="31" width="16.33203125" style="2" customWidth="1"/>
    <col min="32" max="43" width="10.5" style="1" customWidth="1"/>
    <col min="44" max="64" width="10.5" style="2" hidden="1" customWidth="1"/>
    <col min="65" max="16384" width="10.5" style="1"/>
  </cols>
  <sheetData>
    <row r="1" spans="1:256" s="3" customFormat="1" ht="22.5" customHeight="1">
      <c r="A1" s="107"/>
      <c r="B1" s="104"/>
      <c r="C1" s="104"/>
      <c r="D1" s="105" t="s">
        <v>1</v>
      </c>
      <c r="E1" s="104"/>
      <c r="F1" s="106" t="s">
        <v>309</v>
      </c>
      <c r="G1" s="106"/>
      <c r="H1" s="428" t="s">
        <v>310</v>
      </c>
      <c r="I1" s="428"/>
      <c r="J1" s="428"/>
      <c r="K1" s="428"/>
      <c r="L1" s="106" t="s">
        <v>311</v>
      </c>
      <c r="M1" s="104"/>
      <c r="N1" s="104"/>
      <c r="O1" s="105" t="s">
        <v>91</v>
      </c>
      <c r="P1" s="104"/>
      <c r="Q1" s="104"/>
      <c r="R1" s="104"/>
      <c r="S1" s="106" t="s">
        <v>312</v>
      </c>
      <c r="T1" s="106"/>
      <c r="U1" s="107"/>
      <c r="V1" s="107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2" customFormat="1" ht="37.5" customHeight="1">
      <c r="C2" s="456" t="s">
        <v>5</v>
      </c>
      <c r="D2" s="419"/>
      <c r="E2" s="419"/>
      <c r="F2" s="419"/>
      <c r="G2" s="419"/>
      <c r="H2" s="419"/>
      <c r="I2" s="419"/>
      <c r="J2" s="419"/>
      <c r="K2" s="419"/>
      <c r="L2" s="419"/>
      <c r="M2" s="419"/>
      <c r="N2" s="419"/>
      <c r="O2" s="419"/>
      <c r="P2" s="419"/>
      <c r="Q2" s="419"/>
      <c r="S2" s="418" t="s">
        <v>6</v>
      </c>
      <c r="T2" s="419"/>
      <c r="U2" s="419"/>
      <c r="V2" s="419"/>
      <c r="W2" s="419"/>
      <c r="X2" s="419"/>
      <c r="Y2" s="419"/>
      <c r="Z2" s="419"/>
      <c r="AA2" s="419"/>
      <c r="AB2" s="419"/>
      <c r="AC2" s="419"/>
      <c r="AT2" s="2" t="s">
        <v>81</v>
      </c>
    </row>
    <row r="3" spans="1:256" s="2" customFormat="1" ht="7.5" customHeight="1"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  <c r="AT3" s="2" t="s">
        <v>92</v>
      </c>
    </row>
    <row r="4" spans="1:256" s="2" customFormat="1" ht="37.5" customHeight="1">
      <c r="B4" s="9"/>
      <c r="C4" s="427" t="s">
        <v>93</v>
      </c>
      <c r="D4" s="457"/>
      <c r="E4" s="457"/>
      <c r="F4" s="457"/>
      <c r="G4" s="457"/>
      <c r="H4" s="457"/>
      <c r="I4" s="457"/>
      <c r="J4" s="457"/>
      <c r="K4" s="457"/>
      <c r="L4" s="457"/>
      <c r="M4" s="457"/>
      <c r="N4" s="457"/>
      <c r="O4" s="457"/>
      <c r="P4" s="457"/>
      <c r="Q4" s="457"/>
      <c r="R4" s="11"/>
      <c r="T4" s="12" t="s">
        <v>11</v>
      </c>
      <c r="AT4" s="2" t="s">
        <v>4</v>
      </c>
    </row>
    <row r="5" spans="1:256" s="2" customFormat="1" ht="7.5" customHeight="1"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1"/>
    </row>
    <row r="6" spans="1:256" s="2" customFormat="1" ht="26.25" customHeight="1">
      <c r="B6" s="9"/>
      <c r="C6" s="10"/>
      <c r="D6" s="15" t="s">
        <v>15</v>
      </c>
      <c r="E6" s="10"/>
      <c r="F6" s="439" t="str">
        <f>'Rekapitulace stavby'!K6</f>
        <v>Údržba a obnova hřbitovních staveb</v>
      </c>
      <c r="G6" s="457"/>
      <c r="H6" s="457"/>
      <c r="I6" s="457"/>
      <c r="J6" s="457"/>
      <c r="K6" s="457"/>
      <c r="L6" s="457"/>
      <c r="M6" s="457"/>
      <c r="N6" s="457"/>
      <c r="O6" s="457"/>
      <c r="P6" s="457"/>
      <c r="Q6" s="10"/>
      <c r="R6" s="11"/>
    </row>
    <row r="7" spans="1:256" s="5" customFormat="1" ht="33.75" customHeight="1">
      <c r="B7" s="17"/>
      <c r="C7" s="18"/>
      <c r="D7" s="14" t="s">
        <v>94</v>
      </c>
      <c r="E7" s="18"/>
      <c r="F7" s="458" t="s">
        <v>95</v>
      </c>
      <c r="G7" s="424"/>
      <c r="H7" s="424"/>
      <c r="I7" s="424"/>
      <c r="J7" s="424"/>
      <c r="K7" s="424"/>
      <c r="L7" s="424"/>
      <c r="M7" s="424"/>
      <c r="N7" s="424"/>
      <c r="O7" s="424"/>
      <c r="P7" s="424"/>
      <c r="Q7" s="18"/>
      <c r="R7" s="19"/>
    </row>
    <row r="8" spans="1:256" s="5" customFormat="1" ht="15" customHeight="1">
      <c r="B8" s="17"/>
      <c r="C8" s="18"/>
      <c r="D8" s="15" t="s">
        <v>17</v>
      </c>
      <c r="E8" s="18"/>
      <c r="F8" s="13"/>
      <c r="G8" s="18"/>
      <c r="H8" s="18"/>
      <c r="I8" s="18"/>
      <c r="J8" s="18"/>
      <c r="K8" s="18"/>
      <c r="L8" s="18"/>
      <c r="M8" s="15" t="s">
        <v>18</v>
      </c>
      <c r="N8" s="18"/>
      <c r="O8" s="13"/>
      <c r="P8" s="18"/>
      <c r="Q8" s="18"/>
      <c r="R8" s="19"/>
    </row>
    <row r="9" spans="1:256" s="5" customFormat="1" ht="15" customHeight="1">
      <c r="B9" s="17"/>
      <c r="C9" s="18"/>
      <c r="D9" s="15" t="s">
        <v>20</v>
      </c>
      <c r="E9" s="18"/>
      <c r="F9" s="13" t="s">
        <v>21</v>
      </c>
      <c r="G9" s="18"/>
      <c r="H9" s="18"/>
      <c r="I9" s="18"/>
      <c r="J9" s="18"/>
      <c r="K9" s="18"/>
      <c r="L9" s="18"/>
      <c r="M9" s="15" t="s">
        <v>22</v>
      </c>
      <c r="N9" s="18"/>
      <c r="O9" s="441"/>
      <c r="P9" s="424"/>
      <c r="Q9" s="18"/>
      <c r="R9" s="19"/>
    </row>
    <row r="10" spans="1:256" s="5" customFormat="1" ht="12" customHeight="1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9"/>
    </row>
    <row r="11" spans="1:256" s="5" customFormat="1" ht="15" customHeight="1">
      <c r="B11" s="17"/>
      <c r="C11" s="18"/>
      <c r="D11" s="15" t="s">
        <v>25</v>
      </c>
      <c r="E11" s="18"/>
      <c r="F11" s="18"/>
      <c r="G11" s="18"/>
      <c r="H11" s="18"/>
      <c r="I11" s="18"/>
      <c r="J11" s="18"/>
      <c r="K11" s="18"/>
      <c r="L11" s="18"/>
      <c r="M11" s="15" t="s">
        <v>26</v>
      </c>
      <c r="N11" s="18"/>
      <c r="O11" s="423" t="s">
        <v>27</v>
      </c>
      <c r="P11" s="424"/>
      <c r="Q11" s="18"/>
      <c r="R11" s="19"/>
    </row>
    <row r="12" spans="1:256" s="5" customFormat="1" ht="18.75" customHeight="1">
      <c r="B12" s="17"/>
      <c r="C12" s="18"/>
      <c r="D12" s="18"/>
      <c r="E12" s="13" t="s">
        <v>28</v>
      </c>
      <c r="F12" s="18"/>
      <c r="G12" s="18"/>
      <c r="H12" s="18"/>
      <c r="I12" s="18"/>
      <c r="J12" s="18"/>
      <c r="K12" s="18"/>
      <c r="L12" s="18"/>
      <c r="M12" s="15" t="s">
        <v>29</v>
      </c>
      <c r="N12" s="18"/>
      <c r="O12" s="423"/>
      <c r="P12" s="424"/>
      <c r="Q12" s="18"/>
      <c r="R12" s="19"/>
    </row>
    <row r="13" spans="1:256" s="5" customFormat="1" ht="7.5" customHeight="1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9"/>
    </row>
    <row r="14" spans="1:256" s="5" customFormat="1" ht="15" customHeight="1">
      <c r="B14" s="17"/>
      <c r="C14" s="18"/>
      <c r="D14" s="15" t="s">
        <v>30</v>
      </c>
      <c r="E14" s="18"/>
      <c r="F14" s="18"/>
      <c r="G14" s="18"/>
      <c r="H14" s="18"/>
      <c r="I14" s="18"/>
      <c r="J14" s="18"/>
      <c r="K14" s="18"/>
      <c r="L14" s="18"/>
      <c r="M14" s="15" t="s">
        <v>26</v>
      </c>
      <c r="N14" s="18"/>
      <c r="O14" s="423"/>
      <c r="P14" s="424"/>
      <c r="Q14" s="18"/>
      <c r="R14" s="19"/>
    </row>
    <row r="15" spans="1:256" s="5" customFormat="1" ht="18.75" customHeight="1">
      <c r="B15" s="17"/>
      <c r="C15" s="18"/>
      <c r="D15" s="18"/>
      <c r="E15" s="13" t="s">
        <v>31</v>
      </c>
      <c r="F15" s="18"/>
      <c r="G15" s="18"/>
      <c r="H15" s="18"/>
      <c r="I15" s="18"/>
      <c r="J15" s="18"/>
      <c r="K15" s="18"/>
      <c r="L15" s="18"/>
      <c r="M15" s="15" t="s">
        <v>29</v>
      </c>
      <c r="N15" s="18"/>
      <c r="O15" s="423"/>
      <c r="P15" s="424"/>
      <c r="Q15" s="18"/>
      <c r="R15" s="19"/>
    </row>
    <row r="16" spans="1:256" s="5" customFormat="1" ht="7.5" customHeight="1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9"/>
    </row>
    <row r="17" spans="2:18" s="5" customFormat="1" ht="15" customHeight="1">
      <c r="B17" s="17"/>
      <c r="C17" s="18"/>
      <c r="D17" s="15" t="s">
        <v>32</v>
      </c>
      <c r="E17" s="18"/>
      <c r="F17" s="18"/>
      <c r="G17" s="18"/>
      <c r="H17" s="18"/>
      <c r="I17" s="18"/>
      <c r="J17" s="18"/>
      <c r="K17" s="18"/>
      <c r="L17" s="18"/>
      <c r="M17" s="15" t="s">
        <v>26</v>
      </c>
      <c r="N17" s="18"/>
      <c r="O17" s="423"/>
      <c r="P17" s="424"/>
      <c r="Q17" s="18"/>
      <c r="R17" s="19"/>
    </row>
    <row r="18" spans="2:18" s="5" customFormat="1" ht="18.75" customHeight="1">
      <c r="B18" s="17"/>
      <c r="C18" s="18"/>
      <c r="D18" s="18"/>
      <c r="E18" s="13" t="s">
        <v>33</v>
      </c>
      <c r="F18" s="18"/>
      <c r="G18" s="18"/>
      <c r="H18" s="18"/>
      <c r="I18" s="18"/>
      <c r="J18" s="18"/>
      <c r="K18" s="18"/>
      <c r="L18" s="18"/>
      <c r="M18" s="15" t="s">
        <v>29</v>
      </c>
      <c r="N18" s="18"/>
      <c r="O18" s="423"/>
      <c r="P18" s="424"/>
      <c r="Q18" s="18"/>
      <c r="R18" s="19"/>
    </row>
    <row r="19" spans="2:18" s="5" customFormat="1" ht="7.5" customHeight="1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9"/>
    </row>
    <row r="20" spans="2:18" s="5" customFormat="1" ht="15" customHeight="1">
      <c r="B20" s="17"/>
      <c r="C20" s="18"/>
      <c r="D20" s="15" t="s">
        <v>35</v>
      </c>
      <c r="E20" s="18"/>
      <c r="F20" s="18"/>
      <c r="G20" s="18"/>
      <c r="H20" s="18"/>
      <c r="I20" s="18"/>
      <c r="J20" s="18"/>
      <c r="K20" s="18"/>
      <c r="L20" s="18"/>
      <c r="M20" s="15" t="s">
        <v>26</v>
      </c>
      <c r="N20" s="18"/>
      <c r="O20" s="423"/>
      <c r="P20" s="424"/>
      <c r="Q20" s="18"/>
      <c r="R20" s="19"/>
    </row>
    <row r="21" spans="2:18" s="5" customFormat="1" ht="18.75" customHeight="1">
      <c r="B21" s="17"/>
      <c r="C21" s="18"/>
      <c r="D21" s="18"/>
      <c r="E21" s="13" t="s">
        <v>33</v>
      </c>
      <c r="F21" s="18"/>
      <c r="G21" s="18"/>
      <c r="H21" s="18"/>
      <c r="I21" s="18"/>
      <c r="J21" s="18"/>
      <c r="K21" s="18"/>
      <c r="L21" s="18"/>
      <c r="M21" s="15" t="s">
        <v>29</v>
      </c>
      <c r="N21" s="18"/>
      <c r="O21" s="423"/>
      <c r="P21" s="424"/>
      <c r="Q21" s="18"/>
      <c r="R21" s="19"/>
    </row>
    <row r="22" spans="2:18" s="5" customFormat="1" ht="7.5" customHeight="1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9"/>
    </row>
    <row r="23" spans="2:18" s="5" customFormat="1" ht="15" customHeight="1">
      <c r="B23" s="17"/>
      <c r="C23" s="18"/>
      <c r="D23" s="15" t="s">
        <v>36</v>
      </c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9"/>
    </row>
    <row r="24" spans="2:18" s="50" customFormat="1" ht="15.75" customHeight="1">
      <c r="B24" s="51"/>
      <c r="C24" s="52"/>
      <c r="D24" s="52"/>
      <c r="E24" s="452"/>
      <c r="F24" s="453"/>
      <c r="G24" s="453"/>
      <c r="H24" s="453"/>
      <c r="I24" s="453"/>
      <c r="J24" s="453"/>
      <c r="K24" s="453"/>
      <c r="L24" s="453"/>
      <c r="M24" s="52"/>
      <c r="N24" s="52"/>
      <c r="O24" s="52"/>
      <c r="P24" s="52"/>
      <c r="Q24" s="52"/>
      <c r="R24" s="53"/>
    </row>
    <row r="25" spans="2:18" s="5" customFormat="1" ht="7.5" customHeight="1"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9"/>
    </row>
    <row r="26" spans="2:18" s="5" customFormat="1" ht="7.5" customHeight="1">
      <c r="B26" s="17"/>
      <c r="C26" s="1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18"/>
      <c r="R26" s="19"/>
    </row>
    <row r="27" spans="2:18" s="5" customFormat="1" ht="15" customHeight="1">
      <c r="B27" s="17"/>
      <c r="C27" s="18"/>
      <c r="D27" s="54" t="s">
        <v>96</v>
      </c>
      <c r="E27" s="18"/>
      <c r="F27" s="18"/>
      <c r="G27" s="18"/>
      <c r="H27" s="18"/>
      <c r="I27" s="18"/>
      <c r="J27" s="18"/>
      <c r="K27" s="18"/>
      <c r="L27" s="18"/>
      <c r="M27" s="454">
        <f>$N$88</f>
        <v>0</v>
      </c>
      <c r="N27" s="424"/>
      <c r="O27" s="424"/>
      <c r="P27" s="424"/>
      <c r="Q27" s="18"/>
      <c r="R27" s="19"/>
    </row>
    <row r="28" spans="2:18" s="5" customFormat="1" ht="15" customHeight="1">
      <c r="B28" s="17"/>
      <c r="C28" s="18"/>
      <c r="D28" s="16" t="s">
        <v>97</v>
      </c>
      <c r="E28" s="18"/>
      <c r="F28" s="18"/>
      <c r="G28" s="18"/>
      <c r="H28" s="18"/>
      <c r="I28" s="18"/>
      <c r="J28" s="18"/>
      <c r="K28" s="18"/>
      <c r="L28" s="18"/>
      <c r="M28" s="454">
        <f>$N$101</f>
        <v>0</v>
      </c>
      <c r="N28" s="424"/>
      <c r="O28" s="424"/>
      <c r="P28" s="424"/>
      <c r="Q28" s="18"/>
      <c r="R28" s="19"/>
    </row>
    <row r="29" spans="2:18" s="5" customFormat="1" ht="7.5" customHeight="1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9"/>
    </row>
    <row r="30" spans="2:18" s="5" customFormat="1" ht="26.25" customHeight="1">
      <c r="B30" s="17"/>
      <c r="C30" s="18"/>
      <c r="D30" s="55" t="s">
        <v>38</v>
      </c>
      <c r="E30" s="18"/>
      <c r="F30" s="18"/>
      <c r="G30" s="18"/>
      <c r="H30" s="18"/>
      <c r="I30" s="18"/>
      <c r="J30" s="18"/>
      <c r="K30" s="18"/>
      <c r="L30" s="18"/>
      <c r="M30" s="455">
        <f>ROUND($M$27+$M$28,2)</f>
        <v>0</v>
      </c>
      <c r="N30" s="424"/>
      <c r="O30" s="424"/>
      <c r="P30" s="424"/>
      <c r="Q30" s="18"/>
      <c r="R30" s="19"/>
    </row>
    <row r="31" spans="2:18" s="5" customFormat="1" ht="7.5" customHeight="1">
      <c r="B31" s="17"/>
      <c r="C31" s="1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18"/>
      <c r="R31" s="19"/>
    </row>
    <row r="32" spans="2:18" s="5" customFormat="1" ht="15" customHeight="1">
      <c r="B32" s="17"/>
      <c r="C32" s="18"/>
      <c r="D32" s="20" t="s">
        <v>39</v>
      </c>
      <c r="E32" s="20" t="s">
        <v>40</v>
      </c>
      <c r="F32" s="21">
        <v>0.21</v>
      </c>
      <c r="G32" s="56" t="s">
        <v>41</v>
      </c>
      <c r="H32" s="448">
        <f>ROUND((SUM($BE$101:$BE$102)+SUM($BE$120:$BE$169)),2)</f>
        <v>0</v>
      </c>
      <c r="I32" s="424"/>
      <c r="J32" s="424"/>
      <c r="K32" s="18"/>
      <c r="L32" s="18"/>
      <c r="M32" s="448">
        <f>ROUND(ROUND((SUM($BE$101:$BE$102)+SUM($BE$120:$BE$169)),2)*$F$32,2)</f>
        <v>0</v>
      </c>
      <c r="N32" s="424"/>
      <c r="O32" s="424"/>
      <c r="P32" s="424"/>
      <c r="Q32" s="18"/>
      <c r="R32" s="19"/>
    </row>
    <row r="33" spans="2:18" s="5" customFormat="1" ht="15" customHeight="1">
      <c r="B33" s="17"/>
      <c r="C33" s="18"/>
      <c r="D33" s="18"/>
      <c r="E33" s="20" t="s">
        <v>42</v>
      </c>
      <c r="F33" s="21">
        <v>0.15</v>
      </c>
      <c r="G33" s="56" t="s">
        <v>41</v>
      </c>
      <c r="H33" s="448">
        <f>ROUND((SUM($BF$101:$BF$102)+SUM($BF$120:$BF$169)),2)</f>
        <v>0</v>
      </c>
      <c r="I33" s="424"/>
      <c r="J33" s="424"/>
      <c r="K33" s="18"/>
      <c r="L33" s="18"/>
      <c r="M33" s="448">
        <f>ROUND(ROUND((SUM($BF$101:$BF$102)+SUM($BF$120:$BF$169)),2)*$F$33,2)</f>
        <v>0</v>
      </c>
      <c r="N33" s="424"/>
      <c r="O33" s="424"/>
      <c r="P33" s="424"/>
      <c r="Q33" s="18"/>
      <c r="R33" s="19"/>
    </row>
    <row r="34" spans="2:18" s="5" customFormat="1" ht="15" hidden="1" customHeight="1">
      <c r="B34" s="17"/>
      <c r="C34" s="18"/>
      <c r="D34" s="18"/>
      <c r="E34" s="20" t="s">
        <v>43</v>
      </c>
      <c r="F34" s="21">
        <v>0.21</v>
      </c>
      <c r="G34" s="56" t="s">
        <v>41</v>
      </c>
      <c r="H34" s="448">
        <f>ROUND((SUM($BG$101:$BG$102)+SUM($BG$120:$BG$169)),2)</f>
        <v>0</v>
      </c>
      <c r="I34" s="424"/>
      <c r="J34" s="424"/>
      <c r="K34" s="18"/>
      <c r="L34" s="18"/>
      <c r="M34" s="448">
        <v>0</v>
      </c>
      <c r="N34" s="424"/>
      <c r="O34" s="424"/>
      <c r="P34" s="424"/>
      <c r="Q34" s="18"/>
      <c r="R34" s="19"/>
    </row>
    <row r="35" spans="2:18" s="5" customFormat="1" ht="15" hidden="1" customHeight="1">
      <c r="B35" s="17"/>
      <c r="C35" s="18"/>
      <c r="D35" s="18"/>
      <c r="E35" s="20" t="s">
        <v>44</v>
      </c>
      <c r="F35" s="21">
        <v>0.15</v>
      </c>
      <c r="G35" s="56" t="s">
        <v>41</v>
      </c>
      <c r="H35" s="448">
        <f>ROUND((SUM($BH$101:$BH$102)+SUM($BH$120:$BH$169)),2)</f>
        <v>0</v>
      </c>
      <c r="I35" s="424"/>
      <c r="J35" s="424"/>
      <c r="K35" s="18"/>
      <c r="L35" s="18"/>
      <c r="M35" s="448">
        <v>0</v>
      </c>
      <c r="N35" s="424"/>
      <c r="O35" s="424"/>
      <c r="P35" s="424"/>
      <c r="Q35" s="18"/>
      <c r="R35" s="19"/>
    </row>
    <row r="36" spans="2:18" s="5" customFormat="1" ht="15" hidden="1" customHeight="1">
      <c r="B36" s="17"/>
      <c r="C36" s="18"/>
      <c r="D36" s="18"/>
      <c r="E36" s="20" t="s">
        <v>45</v>
      </c>
      <c r="F36" s="21">
        <v>0</v>
      </c>
      <c r="G36" s="56" t="s">
        <v>41</v>
      </c>
      <c r="H36" s="448">
        <f>ROUND((SUM($BI$101:$BI$102)+SUM($BI$120:$BI$169)),2)</f>
        <v>0</v>
      </c>
      <c r="I36" s="424"/>
      <c r="J36" s="424"/>
      <c r="K36" s="18"/>
      <c r="L36" s="18"/>
      <c r="M36" s="448">
        <v>0</v>
      </c>
      <c r="N36" s="424"/>
      <c r="O36" s="424"/>
      <c r="P36" s="424"/>
      <c r="Q36" s="18"/>
      <c r="R36" s="19"/>
    </row>
    <row r="37" spans="2:18" s="5" customFormat="1" ht="7.5" customHeight="1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9"/>
    </row>
    <row r="38" spans="2:18" s="5" customFormat="1" ht="26.25" customHeight="1">
      <c r="B38" s="17"/>
      <c r="C38" s="23"/>
      <c r="D38" s="24" t="s">
        <v>46</v>
      </c>
      <c r="E38" s="25"/>
      <c r="F38" s="25"/>
      <c r="G38" s="57" t="s">
        <v>47</v>
      </c>
      <c r="H38" s="26" t="s">
        <v>48</v>
      </c>
      <c r="I38" s="25"/>
      <c r="J38" s="25"/>
      <c r="K38" s="25"/>
      <c r="L38" s="449">
        <f>SUM($M$30:$M$36)</f>
        <v>0</v>
      </c>
      <c r="M38" s="450"/>
      <c r="N38" s="450"/>
      <c r="O38" s="450"/>
      <c r="P38" s="451"/>
      <c r="Q38" s="23"/>
      <c r="R38" s="19"/>
    </row>
    <row r="39" spans="2:18" s="5" customFormat="1" ht="15" customHeight="1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9"/>
    </row>
    <row r="40" spans="2:18" s="5" customFormat="1" ht="15" customHeight="1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9"/>
    </row>
    <row r="41" spans="2:18" s="2" customFormat="1" ht="14.25" customHeight="1"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1"/>
    </row>
    <row r="42" spans="2:18" s="2" customFormat="1" ht="14.25" customHeight="1"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1"/>
    </row>
    <row r="43" spans="2:18" s="2" customFormat="1" ht="14.25" customHeight="1"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1"/>
    </row>
    <row r="44" spans="2:18" s="2" customFormat="1" ht="14.25" customHeight="1">
      <c r="B44" s="9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1"/>
    </row>
    <row r="45" spans="2:18" s="2" customFormat="1" ht="14.25" customHeight="1"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1"/>
    </row>
    <row r="46" spans="2:18" s="2" customFormat="1" ht="14.25" customHeight="1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1"/>
    </row>
    <row r="47" spans="2:18" s="2" customFormat="1" ht="14.25" customHeight="1"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1"/>
    </row>
    <row r="48" spans="2:18" s="2" customFormat="1" ht="14.25" customHeight="1">
      <c r="B48" s="9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1"/>
    </row>
    <row r="49" spans="2:18" s="2" customFormat="1" ht="14.25" customHeight="1">
      <c r="B49" s="9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1"/>
    </row>
    <row r="50" spans="2:18" s="5" customFormat="1" ht="15.75" customHeight="1">
      <c r="B50" s="17"/>
      <c r="C50" s="18"/>
      <c r="D50" s="27" t="s">
        <v>49</v>
      </c>
      <c r="E50" s="28"/>
      <c r="F50" s="28"/>
      <c r="G50" s="28"/>
      <c r="H50" s="29"/>
      <c r="I50" s="18"/>
      <c r="J50" s="27" t="s">
        <v>50</v>
      </c>
      <c r="K50" s="28"/>
      <c r="L50" s="28"/>
      <c r="M50" s="28"/>
      <c r="N50" s="28"/>
      <c r="O50" s="28"/>
      <c r="P50" s="29"/>
      <c r="Q50" s="18"/>
      <c r="R50" s="19"/>
    </row>
    <row r="51" spans="2:18" s="2" customFormat="1" ht="14.25" customHeight="1">
      <c r="B51" s="9"/>
      <c r="C51" s="10"/>
      <c r="D51" s="30"/>
      <c r="E51" s="10"/>
      <c r="F51" s="10"/>
      <c r="G51" s="10"/>
      <c r="H51" s="31"/>
      <c r="I51" s="10"/>
      <c r="J51" s="30"/>
      <c r="K51" s="10"/>
      <c r="L51" s="10"/>
      <c r="M51" s="10"/>
      <c r="N51" s="10"/>
      <c r="O51" s="10"/>
      <c r="P51" s="31"/>
      <c r="Q51" s="10"/>
      <c r="R51" s="11"/>
    </row>
    <row r="52" spans="2:18" s="2" customFormat="1" ht="14.25" customHeight="1">
      <c r="B52" s="9"/>
      <c r="C52" s="10"/>
      <c r="D52" s="30"/>
      <c r="E52" s="10"/>
      <c r="F52" s="10"/>
      <c r="G52" s="10"/>
      <c r="H52" s="31"/>
      <c r="I52" s="10"/>
      <c r="J52" s="30"/>
      <c r="K52" s="10"/>
      <c r="L52" s="10"/>
      <c r="M52" s="10"/>
      <c r="N52" s="10"/>
      <c r="O52" s="10"/>
      <c r="P52" s="31"/>
      <c r="Q52" s="10"/>
      <c r="R52" s="11"/>
    </row>
    <row r="53" spans="2:18" s="2" customFormat="1" ht="14.25" customHeight="1">
      <c r="B53" s="9"/>
      <c r="C53" s="10"/>
      <c r="D53" s="30"/>
      <c r="E53" s="10"/>
      <c r="F53" s="10"/>
      <c r="G53" s="10"/>
      <c r="H53" s="31"/>
      <c r="I53" s="10"/>
      <c r="J53" s="30"/>
      <c r="K53" s="10"/>
      <c r="L53" s="10"/>
      <c r="M53" s="10"/>
      <c r="N53" s="10"/>
      <c r="O53" s="10"/>
      <c r="P53" s="31"/>
      <c r="Q53" s="10"/>
      <c r="R53" s="11"/>
    </row>
    <row r="54" spans="2:18" s="2" customFormat="1" ht="14.25" customHeight="1">
      <c r="B54" s="9"/>
      <c r="C54" s="10"/>
      <c r="D54" s="30"/>
      <c r="E54" s="10"/>
      <c r="F54" s="10"/>
      <c r="G54" s="10"/>
      <c r="H54" s="31"/>
      <c r="I54" s="10"/>
      <c r="J54" s="30"/>
      <c r="K54" s="10"/>
      <c r="L54" s="10"/>
      <c r="M54" s="10"/>
      <c r="N54" s="10"/>
      <c r="O54" s="10"/>
      <c r="P54" s="31"/>
      <c r="Q54" s="10"/>
      <c r="R54" s="11"/>
    </row>
    <row r="55" spans="2:18" s="2" customFormat="1" ht="14.25" customHeight="1">
      <c r="B55" s="9"/>
      <c r="C55" s="10"/>
      <c r="D55" s="30"/>
      <c r="E55" s="10"/>
      <c r="F55" s="10"/>
      <c r="G55" s="10"/>
      <c r="H55" s="31"/>
      <c r="I55" s="10"/>
      <c r="J55" s="30"/>
      <c r="K55" s="10"/>
      <c r="L55" s="10"/>
      <c r="M55" s="10"/>
      <c r="N55" s="10"/>
      <c r="O55" s="10"/>
      <c r="P55" s="31"/>
      <c r="Q55" s="10"/>
      <c r="R55" s="11"/>
    </row>
    <row r="56" spans="2:18" s="2" customFormat="1" ht="14.25" customHeight="1">
      <c r="B56" s="9"/>
      <c r="C56" s="10"/>
      <c r="D56" s="30"/>
      <c r="E56" s="10"/>
      <c r="F56" s="10"/>
      <c r="G56" s="10"/>
      <c r="H56" s="31"/>
      <c r="I56" s="10"/>
      <c r="J56" s="30"/>
      <c r="K56" s="10"/>
      <c r="L56" s="10"/>
      <c r="M56" s="10"/>
      <c r="N56" s="10"/>
      <c r="O56" s="10"/>
      <c r="P56" s="31"/>
      <c r="Q56" s="10"/>
      <c r="R56" s="11"/>
    </row>
    <row r="57" spans="2:18" s="2" customFormat="1" ht="14.25" customHeight="1">
      <c r="B57" s="9"/>
      <c r="C57" s="10"/>
      <c r="D57" s="30"/>
      <c r="E57" s="10"/>
      <c r="F57" s="10"/>
      <c r="G57" s="10"/>
      <c r="H57" s="31"/>
      <c r="I57" s="10"/>
      <c r="J57" s="30"/>
      <c r="K57" s="10"/>
      <c r="L57" s="10"/>
      <c r="M57" s="10"/>
      <c r="N57" s="10"/>
      <c r="O57" s="10"/>
      <c r="P57" s="31"/>
      <c r="Q57" s="10"/>
      <c r="R57" s="11"/>
    </row>
    <row r="58" spans="2:18" s="2" customFormat="1" ht="14.25" customHeight="1">
      <c r="B58" s="9"/>
      <c r="C58" s="10"/>
      <c r="D58" s="30"/>
      <c r="E58" s="10"/>
      <c r="F58" s="10"/>
      <c r="G58" s="10"/>
      <c r="H58" s="31"/>
      <c r="I58" s="10"/>
      <c r="J58" s="30"/>
      <c r="K58" s="10"/>
      <c r="L58" s="10"/>
      <c r="M58" s="10"/>
      <c r="N58" s="10"/>
      <c r="O58" s="10"/>
      <c r="P58" s="31"/>
      <c r="Q58" s="10"/>
      <c r="R58" s="11"/>
    </row>
    <row r="59" spans="2:18" s="5" customFormat="1" ht="15.75" customHeight="1">
      <c r="B59" s="17"/>
      <c r="C59" s="18"/>
      <c r="D59" s="32" t="s">
        <v>51</v>
      </c>
      <c r="E59" s="33"/>
      <c r="F59" s="33"/>
      <c r="G59" s="34" t="s">
        <v>52</v>
      </c>
      <c r="H59" s="35"/>
      <c r="I59" s="18"/>
      <c r="J59" s="32" t="s">
        <v>51</v>
      </c>
      <c r="K59" s="33"/>
      <c r="L59" s="33"/>
      <c r="M59" s="33"/>
      <c r="N59" s="34" t="s">
        <v>52</v>
      </c>
      <c r="O59" s="33"/>
      <c r="P59" s="35"/>
      <c r="Q59" s="18"/>
      <c r="R59" s="19"/>
    </row>
    <row r="60" spans="2:18" s="2" customFormat="1" ht="14.25" customHeight="1">
      <c r="B60" s="9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1"/>
    </row>
    <row r="61" spans="2:18" s="5" customFormat="1" ht="15.75" customHeight="1">
      <c r="B61" s="17"/>
      <c r="C61" s="18"/>
      <c r="D61" s="27" t="s">
        <v>53</v>
      </c>
      <c r="E61" s="28"/>
      <c r="F61" s="28"/>
      <c r="G61" s="28"/>
      <c r="H61" s="29"/>
      <c r="I61" s="18"/>
      <c r="J61" s="27" t="s">
        <v>54</v>
      </c>
      <c r="K61" s="28"/>
      <c r="L61" s="28"/>
      <c r="M61" s="28"/>
      <c r="N61" s="28"/>
      <c r="O61" s="28"/>
      <c r="P61" s="29"/>
      <c r="Q61" s="18"/>
      <c r="R61" s="19"/>
    </row>
    <row r="62" spans="2:18" s="2" customFormat="1" ht="14.25" customHeight="1">
      <c r="B62" s="9"/>
      <c r="C62" s="10"/>
      <c r="D62" s="30"/>
      <c r="E62" s="10"/>
      <c r="F62" s="10"/>
      <c r="G62" s="10"/>
      <c r="H62" s="31"/>
      <c r="I62" s="10"/>
      <c r="J62" s="30"/>
      <c r="K62" s="10"/>
      <c r="L62" s="10"/>
      <c r="M62" s="10"/>
      <c r="N62" s="10"/>
      <c r="O62" s="10"/>
      <c r="P62" s="31"/>
      <c r="Q62" s="10"/>
      <c r="R62" s="11"/>
    </row>
    <row r="63" spans="2:18" s="2" customFormat="1" ht="14.25" customHeight="1">
      <c r="B63" s="9"/>
      <c r="C63" s="10"/>
      <c r="D63" s="30"/>
      <c r="E63" s="10"/>
      <c r="F63" s="10"/>
      <c r="G63" s="10"/>
      <c r="H63" s="31"/>
      <c r="I63" s="10"/>
      <c r="J63" s="30"/>
      <c r="K63" s="10"/>
      <c r="L63" s="10"/>
      <c r="M63" s="10"/>
      <c r="N63" s="10"/>
      <c r="O63" s="10"/>
      <c r="P63" s="31"/>
      <c r="Q63" s="10"/>
      <c r="R63" s="11"/>
    </row>
    <row r="64" spans="2:18" s="2" customFormat="1" ht="14.25" customHeight="1">
      <c r="B64" s="9"/>
      <c r="C64" s="10"/>
      <c r="D64" s="30"/>
      <c r="E64" s="10"/>
      <c r="F64" s="10"/>
      <c r="G64" s="10"/>
      <c r="H64" s="31"/>
      <c r="I64" s="10"/>
      <c r="J64" s="30"/>
      <c r="K64" s="10"/>
      <c r="L64" s="10"/>
      <c r="M64" s="10"/>
      <c r="N64" s="10"/>
      <c r="O64" s="10"/>
      <c r="P64" s="31"/>
      <c r="Q64" s="10"/>
      <c r="R64" s="11"/>
    </row>
    <row r="65" spans="2:21" s="2" customFormat="1" ht="14.25" customHeight="1">
      <c r="B65" s="9"/>
      <c r="C65" s="10"/>
      <c r="D65" s="30"/>
      <c r="E65" s="10"/>
      <c r="F65" s="10"/>
      <c r="G65" s="10"/>
      <c r="H65" s="31"/>
      <c r="I65" s="10"/>
      <c r="J65" s="30"/>
      <c r="K65" s="10"/>
      <c r="L65" s="10"/>
      <c r="M65" s="10"/>
      <c r="N65" s="10"/>
      <c r="O65" s="10"/>
      <c r="P65" s="31"/>
      <c r="Q65" s="10"/>
      <c r="R65" s="11"/>
    </row>
    <row r="66" spans="2:21" s="2" customFormat="1" ht="14.25" customHeight="1">
      <c r="B66" s="9"/>
      <c r="C66" s="10"/>
      <c r="D66" s="30"/>
      <c r="E66" s="10"/>
      <c r="F66" s="10"/>
      <c r="G66" s="10"/>
      <c r="H66" s="31"/>
      <c r="I66" s="10"/>
      <c r="J66" s="30"/>
      <c r="K66" s="10"/>
      <c r="L66" s="10"/>
      <c r="M66" s="10"/>
      <c r="N66" s="10"/>
      <c r="O66" s="10"/>
      <c r="P66" s="31"/>
      <c r="Q66" s="10"/>
      <c r="R66" s="11"/>
    </row>
    <row r="67" spans="2:21" s="2" customFormat="1" ht="14.25" customHeight="1">
      <c r="B67" s="9"/>
      <c r="C67" s="10"/>
      <c r="D67" s="30"/>
      <c r="E67" s="10"/>
      <c r="F67" s="10"/>
      <c r="G67" s="10"/>
      <c r="H67" s="31"/>
      <c r="I67" s="10"/>
      <c r="J67" s="30"/>
      <c r="K67" s="10"/>
      <c r="L67" s="10"/>
      <c r="M67" s="10"/>
      <c r="N67" s="10"/>
      <c r="O67" s="10"/>
      <c r="P67" s="31"/>
      <c r="Q67" s="10"/>
      <c r="R67" s="11"/>
    </row>
    <row r="68" spans="2:21" s="2" customFormat="1" ht="14.25" customHeight="1">
      <c r="B68" s="9"/>
      <c r="C68" s="10"/>
      <c r="D68" s="30"/>
      <c r="E68" s="10"/>
      <c r="F68" s="10"/>
      <c r="G68" s="10"/>
      <c r="H68" s="31"/>
      <c r="I68" s="10"/>
      <c r="J68" s="30"/>
      <c r="K68" s="10"/>
      <c r="L68" s="10"/>
      <c r="M68" s="10"/>
      <c r="N68" s="10"/>
      <c r="O68" s="10"/>
      <c r="P68" s="31"/>
      <c r="Q68" s="10"/>
      <c r="R68" s="11"/>
    </row>
    <row r="69" spans="2:21" s="2" customFormat="1" ht="14.25" customHeight="1">
      <c r="B69" s="9"/>
      <c r="C69" s="10"/>
      <c r="D69" s="30"/>
      <c r="E69" s="10"/>
      <c r="F69" s="10"/>
      <c r="G69" s="10"/>
      <c r="H69" s="31"/>
      <c r="I69" s="10"/>
      <c r="J69" s="30"/>
      <c r="K69" s="10"/>
      <c r="L69" s="10"/>
      <c r="M69" s="10"/>
      <c r="N69" s="10"/>
      <c r="O69" s="10"/>
      <c r="P69" s="31"/>
      <c r="Q69" s="10"/>
      <c r="R69" s="11"/>
    </row>
    <row r="70" spans="2:21" s="5" customFormat="1" ht="15.75" customHeight="1">
      <c r="B70" s="17"/>
      <c r="C70" s="18"/>
      <c r="D70" s="32" t="s">
        <v>51</v>
      </c>
      <c r="E70" s="33"/>
      <c r="F70" s="33"/>
      <c r="G70" s="34" t="s">
        <v>52</v>
      </c>
      <c r="H70" s="35"/>
      <c r="I70" s="18"/>
      <c r="J70" s="32" t="s">
        <v>51</v>
      </c>
      <c r="K70" s="33"/>
      <c r="L70" s="33"/>
      <c r="M70" s="33"/>
      <c r="N70" s="34" t="s">
        <v>52</v>
      </c>
      <c r="O70" s="33"/>
      <c r="P70" s="35"/>
      <c r="Q70" s="18"/>
      <c r="R70" s="19"/>
    </row>
    <row r="71" spans="2:21" s="5" customFormat="1" ht="15" customHeight="1">
      <c r="B71" s="36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8"/>
    </row>
    <row r="75" spans="2:21" s="5" customFormat="1" ht="7.5" customHeight="1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60"/>
    </row>
    <row r="76" spans="2:21" s="5" customFormat="1" ht="37.5" customHeight="1">
      <c r="B76" s="17"/>
      <c r="C76" s="427" t="s">
        <v>98</v>
      </c>
      <c r="D76" s="424"/>
      <c r="E76" s="424"/>
      <c r="F76" s="424"/>
      <c r="G76" s="424"/>
      <c r="H76" s="424"/>
      <c r="I76" s="424"/>
      <c r="J76" s="424"/>
      <c r="K76" s="424"/>
      <c r="L76" s="424"/>
      <c r="M76" s="424"/>
      <c r="N76" s="424"/>
      <c r="O76" s="424"/>
      <c r="P76" s="424"/>
      <c r="Q76" s="424"/>
      <c r="R76" s="19"/>
      <c r="T76" s="18"/>
      <c r="U76" s="18"/>
    </row>
    <row r="77" spans="2:21" s="5" customFormat="1" ht="7.5" customHeight="1">
      <c r="B77" s="17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9"/>
      <c r="T77" s="18"/>
      <c r="U77" s="18"/>
    </row>
    <row r="78" spans="2:21" s="5" customFormat="1" ht="30.75" customHeight="1">
      <c r="B78" s="17"/>
      <c r="C78" s="15" t="s">
        <v>15</v>
      </c>
      <c r="D78" s="18"/>
      <c r="E78" s="18"/>
      <c r="F78" s="439" t="str">
        <f>$F$6</f>
        <v>Údržba a obnova hřbitovních staveb</v>
      </c>
      <c r="G78" s="424"/>
      <c r="H78" s="424"/>
      <c r="I78" s="424"/>
      <c r="J78" s="424"/>
      <c r="K78" s="424"/>
      <c r="L78" s="424"/>
      <c r="M78" s="424"/>
      <c r="N78" s="424"/>
      <c r="O78" s="424"/>
      <c r="P78" s="424"/>
      <c r="Q78" s="18"/>
      <c r="R78" s="19"/>
      <c r="T78" s="18"/>
      <c r="U78" s="18"/>
    </row>
    <row r="79" spans="2:21" s="5" customFormat="1" ht="37.5" customHeight="1">
      <c r="B79" s="17"/>
      <c r="C79" s="42" t="s">
        <v>94</v>
      </c>
      <c r="D79" s="18"/>
      <c r="E79" s="18"/>
      <c r="F79" s="440" t="str">
        <f>$F$7</f>
        <v>kaple - SO 01 Kaple</v>
      </c>
      <c r="G79" s="424"/>
      <c r="H79" s="424"/>
      <c r="I79" s="424"/>
      <c r="J79" s="424"/>
      <c r="K79" s="424"/>
      <c r="L79" s="424"/>
      <c r="M79" s="424"/>
      <c r="N79" s="424"/>
      <c r="O79" s="424"/>
      <c r="P79" s="424"/>
      <c r="Q79" s="18"/>
      <c r="R79" s="19"/>
      <c r="T79" s="18"/>
      <c r="U79" s="18"/>
    </row>
    <row r="80" spans="2:21" s="5" customFormat="1" ht="7.5" customHeight="1">
      <c r="B80" s="17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9"/>
      <c r="T80" s="18"/>
      <c r="U80" s="18"/>
    </row>
    <row r="81" spans="2:47" s="5" customFormat="1" ht="18.75" customHeight="1">
      <c r="B81" s="17"/>
      <c r="C81" s="15" t="s">
        <v>20</v>
      </c>
      <c r="D81" s="18"/>
      <c r="E81" s="18"/>
      <c r="F81" s="13" t="str">
        <f>$F$9</f>
        <v>Hlízov</v>
      </c>
      <c r="G81" s="18"/>
      <c r="H81" s="18"/>
      <c r="I81" s="18"/>
      <c r="J81" s="18"/>
      <c r="K81" s="15" t="s">
        <v>22</v>
      </c>
      <c r="L81" s="18"/>
      <c r="M81" s="441" t="str">
        <f>IF($O$9="","",$O$9)</f>
        <v/>
      </c>
      <c r="N81" s="424"/>
      <c r="O81" s="424"/>
      <c r="P81" s="424"/>
      <c r="Q81" s="18"/>
      <c r="R81" s="19"/>
      <c r="T81" s="18"/>
      <c r="U81" s="18"/>
    </row>
    <row r="82" spans="2:47" s="5" customFormat="1" ht="7.5" customHeight="1">
      <c r="B82" s="17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9"/>
      <c r="T82" s="18"/>
      <c r="U82" s="18"/>
    </row>
    <row r="83" spans="2:47" s="5" customFormat="1" ht="15.75" customHeight="1">
      <c r="B83" s="17"/>
      <c r="C83" s="15" t="s">
        <v>25</v>
      </c>
      <c r="D83" s="18"/>
      <c r="E83" s="18"/>
      <c r="F83" s="13" t="str">
        <f>$E$12</f>
        <v>Obec Hlízov,285 32 Hlízov 164</v>
      </c>
      <c r="G83" s="18"/>
      <c r="H83" s="18"/>
      <c r="I83" s="18"/>
      <c r="J83" s="18"/>
      <c r="K83" s="15" t="s">
        <v>32</v>
      </c>
      <c r="L83" s="18"/>
      <c r="M83" s="423" t="str">
        <f>$E$18</f>
        <v>Beran Pavel</v>
      </c>
      <c r="N83" s="424"/>
      <c r="O83" s="424"/>
      <c r="P83" s="424"/>
      <c r="Q83" s="424"/>
      <c r="R83" s="19"/>
      <c r="T83" s="18"/>
      <c r="U83" s="18"/>
    </row>
    <row r="84" spans="2:47" s="5" customFormat="1" ht="15" customHeight="1">
      <c r="B84" s="17"/>
      <c r="C84" s="15" t="s">
        <v>30</v>
      </c>
      <c r="D84" s="18"/>
      <c r="E84" s="18"/>
      <c r="F84" s="13" t="str">
        <f>IF($E$15="","",$E$15)</f>
        <v>dosud neurčen</v>
      </c>
      <c r="G84" s="18"/>
      <c r="H84" s="18"/>
      <c r="I84" s="18"/>
      <c r="J84" s="18"/>
      <c r="K84" s="15" t="s">
        <v>35</v>
      </c>
      <c r="L84" s="18"/>
      <c r="M84" s="423" t="str">
        <f>$E$21</f>
        <v>Beran Pavel</v>
      </c>
      <c r="N84" s="424"/>
      <c r="O84" s="424"/>
      <c r="P84" s="424"/>
      <c r="Q84" s="424"/>
      <c r="R84" s="19"/>
      <c r="T84" s="18"/>
      <c r="U84" s="18"/>
    </row>
    <row r="85" spans="2:47" s="5" customFormat="1" ht="11.25" customHeight="1">
      <c r="B85" s="17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9"/>
      <c r="T85" s="18"/>
      <c r="U85" s="18"/>
    </row>
    <row r="86" spans="2:47" s="5" customFormat="1" ht="30" customHeight="1">
      <c r="B86" s="17"/>
      <c r="C86" s="447" t="s">
        <v>99</v>
      </c>
      <c r="D86" s="426"/>
      <c r="E86" s="426"/>
      <c r="F86" s="426"/>
      <c r="G86" s="426"/>
      <c r="H86" s="23"/>
      <c r="I86" s="23"/>
      <c r="J86" s="23"/>
      <c r="K86" s="23"/>
      <c r="L86" s="23"/>
      <c r="M86" s="23"/>
      <c r="N86" s="447" t="s">
        <v>100</v>
      </c>
      <c r="O86" s="424"/>
      <c r="P86" s="424"/>
      <c r="Q86" s="424"/>
      <c r="R86" s="19"/>
      <c r="T86" s="18"/>
      <c r="U86" s="18"/>
    </row>
    <row r="87" spans="2:47" s="5" customFormat="1" ht="11.25" customHeight="1">
      <c r="B87" s="17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9"/>
      <c r="T87" s="18"/>
      <c r="U87" s="18"/>
    </row>
    <row r="88" spans="2:47" s="5" customFormat="1" ht="30" customHeight="1">
      <c r="B88" s="17"/>
      <c r="C88" s="47" t="s">
        <v>101</v>
      </c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446">
        <f>$N$120</f>
        <v>0</v>
      </c>
      <c r="O88" s="424"/>
      <c r="P88" s="424"/>
      <c r="Q88" s="424"/>
      <c r="R88" s="19"/>
      <c r="T88" s="18"/>
      <c r="U88" s="18"/>
      <c r="AU88" s="5" t="s">
        <v>102</v>
      </c>
    </row>
    <row r="89" spans="2:47" s="48" customFormat="1" ht="25.5" customHeight="1">
      <c r="B89" s="61"/>
      <c r="C89" s="62"/>
      <c r="D89" s="62" t="s">
        <v>103</v>
      </c>
      <c r="E89" s="62"/>
      <c r="F89" s="62"/>
      <c r="G89" s="62"/>
      <c r="H89" s="62"/>
      <c r="I89" s="62"/>
      <c r="J89" s="62"/>
      <c r="K89" s="62"/>
      <c r="L89" s="62"/>
      <c r="M89" s="62"/>
      <c r="N89" s="444">
        <f>$N$121</f>
        <v>0</v>
      </c>
      <c r="O89" s="445"/>
      <c r="P89" s="445"/>
      <c r="Q89" s="445"/>
      <c r="R89" s="63"/>
      <c r="T89" s="62"/>
      <c r="U89" s="62"/>
    </row>
    <row r="90" spans="2:47" s="64" customFormat="1" ht="21" customHeight="1">
      <c r="B90" s="65"/>
      <c r="C90" s="66"/>
      <c r="D90" s="66" t="s">
        <v>104</v>
      </c>
      <c r="E90" s="66"/>
      <c r="F90" s="66"/>
      <c r="G90" s="66"/>
      <c r="H90" s="66"/>
      <c r="I90" s="66"/>
      <c r="J90" s="66"/>
      <c r="K90" s="66"/>
      <c r="L90" s="66"/>
      <c r="M90" s="66"/>
      <c r="N90" s="442">
        <f>$N$122</f>
        <v>0</v>
      </c>
      <c r="O90" s="443"/>
      <c r="P90" s="443"/>
      <c r="Q90" s="443"/>
      <c r="R90" s="67"/>
      <c r="T90" s="66"/>
      <c r="U90" s="66"/>
    </row>
    <row r="91" spans="2:47" s="64" customFormat="1" ht="21" customHeight="1">
      <c r="B91" s="65"/>
      <c r="C91" s="66"/>
      <c r="D91" s="66" t="s">
        <v>105</v>
      </c>
      <c r="E91" s="66"/>
      <c r="F91" s="66"/>
      <c r="G91" s="66"/>
      <c r="H91" s="66"/>
      <c r="I91" s="66"/>
      <c r="J91" s="66"/>
      <c r="K91" s="66"/>
      <c r="L91" s="66"/>
      <c r="M91" s="66"/>
      <c r="N91" s="442">
        <f>$N$126</f>
        <v>0</v>
      </c>
      <c r="O91" s="443"/>
      <c r="P91" s="443"/>
      <c r="Q91" s="443"/>
      <c r="R91" s="67"/>
      <c r="T91" s="66"/>
      <c r="U91" s="66"/>
    </row>
    <row r="92" spans="2:47" s="64" customFormat="1" ht="21" customHeight="1">
      <c r="B92" s="65"/>
      <c r="C92" s="66"/>
      <c r="D92" s="66" t="s">
        <v>106</v>
      </c>
      <c r="E92" s="66"/>
      <c r="F92" s="66"/>
      <c r="G92" s="66"/>
      <c r="H92" s="66"/>
      <c r="I92" s="66"/>
      <c r="J92" s="66"/>
      <c r="K92" s="66"/>
      <c r="L92" s="66"/>
      <c r="M92" s="66"/>
      <c r="N92" s="442">
        <f>$N$137</f>
        <v>0</v>
      </c>
      <c r="O92" s="443"/>
      <c r="P92" s="443"/>
      <c r="Q92" s="443"/>
      <c r="R92" s="67"/>
      <c r="T92" s="66"/>
      <c r="U92" s="66"/>
    </row>
    <row r="93" spans="2:47" s="64" customFormat="1" ht="21" customHeight="1">
      <c r="B93" s="65"/>
      <c r="C93" s="66"/>
      <c r="D93" s="66" t="s">
        <v>107</v>
      </c>
      <c r="E93" s="66"/>
      <c r="F93" s="66"/>
      <c r="G93" s="66"/>
      <c r="H93" s="66"/>
      <c r="I93" s="66"/>
      <c r="J93" s="66"/>
      <c r="K93" s="66"/>
      <c r="L93" s="66"/>
      <c r="M93" s="66"/>
      <c r="N93" s="442">
        <f>$N$145</f>
        <v>0</v>
      </c>
      <c r="O93" s="443"/>
      <c r="P93" s="443"/>
      <c r="Q93" s="443"/>
      <c r="R93" s="67"/>
      <c r="T93" s="66"/>
      <c r="U93" s="66"/>
    </row>
    <row r="94" spans="2:47" s="48" customFormat="1" ht="25.5" customHeight="1">
      <c r="B94" s="61"/>
      <c r="C94" s="62"/>
      <c r="D94" s="62" t="s">
        <v>108</v>
      </c>
      <c r="E94" s="62"/>
      <c r="F94" s="62"/>
      <c r="G94" s="62"/>
      <c r="H94" s="62"/>
      <c r="I94" s="62"/>
      <c r="J94" s="62"/>
      <c r="K94" s="62"/>
      <c r="L94" s="62"/>
      <c r="M94" s="62"/>
      <c r="N94" s="444">
        <f>$N$147</f>
        <v>0</v>
      </c>
      <c r="O94" s="445"/>
      <c r="P94" s="445"/>
      <c r="Q94" s="445"/>
      <c r="R94" s="63"/>
      <c r="T94" s="62"/>
      <c r="U94" s="62"/>
    </row>
    <row r="95" spans="2:47" s="64" customFormat="1" ht="21" customHeight="1">
      <c r="B95" s="65"/>
      <c r="C95" s="66"/>
      <c r="D95" s="66" t="s">
        <v>109</v>
      </c>
      <c r="E95" s="66"/>
      <c r="F95" s="66"/>
      <c r="G95" s="66"/>
      <c r="H95" s="66"/>
      <c r="I95" s="66"/>
      <c r="J95" s="66"/>
      <c r="K95" s="66"/>
      <c r="L95" s="66"/>
      <c r="M95" s="66"/>
      <c r="N95" s="442">
        <f>$N$148</f>
        <v>0</v>
      </c>
      <c r="O95" s="443"/>
      <c r="P95" s="443"/>
      <c r="Q95" s="443"/>
      <c r="R95" s="67"/>
      <c r="T95" s="66"/>
      <c r="U95" s="66"/>
    </row>
    <row r="96" spans="2:47" s="64" customFormat="1" ht="21" customHeight="1">
      <c r="B96" s="65"/>
      <c r="C96" s="66"/>
      <c r="D96" s="66" t="s">
        <v>110</v>
      </c>
      <c r="E96" s="66"/>
      <c r="F96" s="66"/>
      <c r="G96" s="66"/>
      <c r="H96" s="66"/>
      <c r="I96" s="66"/>
      <c r="J96" s="66"/>
      <c r="K96" s="66"/>
      <c r="L96" s="66"/>
      <c r="M96" s="66"/>
      <c r="N96" s="442">
        <f>$N$153</f>
        <v>0</v>
      </c>
      <c r="O96" s="443"/>
      <c r="P96" s="443"/>
      <c r="Q96" s="443"/>
      <c r="R96" s="67"/>
      <c r="T96" s="66"/>
      <c r="U96" s="66"/>
    </row>
    <row r="97" spans="2:21" s="64" customFormat="1" ht="21" customHeight="1">
      <c r="B97" s="65"/>
      <c r="C97" s="66"/>
      <c r="D97" s="66" t="s">
        <v>111</v>
      </c>
      <c r="E97" s="66"/>
      <c r="F97" s="66"/>
      <c r="G97" s="66"/>
      <c r="H97" s="66"/>
      <c r="I97" s="66"/>
      <c r="J97" s="66"/>
      <c r="K97" s="66"/>
      <c r="L97" s="66"/>
      <c r="M97" s="66"/>
      <c r="N97" s="442">
        <f>$N$156</f>
        <v>0</v>
      </c>
      <c r="O97" s="443"/>
      <c r="P97" s="443"/>
      <c r="Q97" s="443"/>
      <c r="R97" s="67"/>
      <c r="T97" s="66"/>
      <c r="U97" s="66"/>
    </row>
    <row r="98" spans="2:21" s="48" customFormat="1" ht="25.5" customHeight="1">
      <c r="B98" s="61"/>
      <c r="C98" s="62"/>
      <c r="D98" s="62" t="s">
        <v>112</v>
      </c>
      <c r="E98" s="62"/>
      <c r="F98" s="62"/>
      <c r="G98" s="62"/>
      <c r="H98" s="62"/>
      <c r="I98" s="62"/>
      <c r="J98" s="62"/>
      <c r="K98" s="62"/>
      <c r="L98" s="62"/>
      <c r="M98" s="62"/>
      <c r="N98" s="444">
        <f>$N$167</f>
        <v>0</v>
      </c>
      <c r="O98" s="445"/>
      <c r="P98" s="445"/>
      <c r="Q98" s="445"/>
      <c r="R98" s="63"/>
      <c r="T98" s="62"/>
      <c r="U98" s="62"/>
    </row>
    <row r="99" spans="2:21" s="64" customFormat="1" ht="21" customHeight="1">
      <c r="B99" s="65"/>
      <c r="C99" s="66"/>
      <c r="D99" s="66" t="s">
        <v>113</v>
      </c>
      <c r="E99" s="66"/>
      <c r="F99" s="66"/>
      <c r="G99" s="66"/>
      <c r="H99" s="66"/>
      <c r="I99" s="66"/>
      <c r="J99" s="66"/>
      <c r="K99" s="66"/>
      <c r="L99" s="66"/>
      <c r="M99" s="66"/>
      <c r="N99" s="442">
        <f>$N$168</f>
        <v>0</v>
      </c>
      <c r="O99" s="443"/>
      <c r="P99" s="443"/>
      <c r="Q99" s="443"/>
      <c r="R99" s="67"/>
      <c r="T99" s="66"/>
      <c r="U99" s="66"/>
    </row>
    <row r="100" spans="2:21" s="5" customFormat="1" ht="22.5" customHeight="1">
      <c r="B100" s="17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9"/>
      <c r="T100" s="18"/>
      <c r="U100" s="18"/>
    </row>
    <row r="101" spans="2:21" s="5" customFormat="1" ht="30" customHeight="1">
      <c r="B101" s="17"/>
      <c r="C101" s="47" t="s">
        <v>114</v>
      </c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446">
        <v>0</v>
      </c>
      <c r="O101" s="424"/>
      <c r="P101" s="424"/>
      <c r="Q101" s="424"/>
      <c r="R101" s="19"/>
      <c r="T101" s="68"/>
      <c r="U101" s="69" t="s">
        <v>39</v>
      </c>
    </row>
    <row r="102" spans="2:21" s="5" customFormat="1" ht="18.75" customHeight="1">
      <c r="B102" s="17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9"/>
      <c r="T102" s="18"/>
      <c r="U102" s="18"/>
    </row>
    <row r="103" spans="2:21" s="5" customFormat="1" ht="30" customHeight="1">
      <c r="B103" s="17"/>
      <c r="C103" s="49" t="s">
        <v>90</v>
      </c>
      <c r="D103" s="23"/>
      <c r="E103" s="23"/>
      <c r="F103" s="23"/>
      <c r="G103" s="23"/>
      <c r="H103" s="23"/>
      <c r="I103" s="23"/>
      <c r="J103" s="23"/>
      <c r="K103" s="23"/>
      <c r="L103" s="425">
        <f>ROUND(SUM($N$88+$N$101),2)</f>
        <v>0</v>
      </c>
      <c r="M103" s="426"/>
      <c r="N103" s="426"/>
      <c r="O103" s="426"/>
      <c r="P103" s="426"/>
      <c r="Q103" s="426"/>
      <c r="R103" s="19"/>
      <c r="T103" s="18"/>
      <c r="U103" s="18"/>
    </row>
    <row r="104" spans="2:21" s="5" customFormat="1" ht="7.5" customHeight="1">
      <c r="B104" s="36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8"/>
      <c r="T104" s="18"/>
      <c r="U104" s="18"/>
    </row>
    <row r="108" spans="2:21" s="5" customFormat="1" ht="7.5" customHeight="1"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1"/>
    </row>
    <row r="109" spans="2:21" s="5" customFormat="1" ht="37.5" customHeight="1">
      <c r="B109" s="17"/>
      <c r="C109" s="427" t="s">
        <v>115</v>
      </c>
      <c r="D109" s="424"/>
      <c r="E109" s="424"/>
      <c r="F109" s="424"/>
      <c r="G109" s="424"/>
      <c r="H109" s="424"/>
      <c r="I109" s="424"/>
      <c r="J109" s="424"/>
      <c r="K109" s="424"/>
      <c r="L109" s="424"/>
      <c r="M109" s="424"/>
      <c r="N109" s="424"/>
      <c r="O109" s="424"/>
      <c r="P109" s="424"/>
      <c r="Q109" s="424"/>
      <c r="R109" s="19"/>
    </row>
    <row r="110" spans="2:21" s="5" customFormat="1" ht="7.5" customHeight="1">
      <c r="B110" s="17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9"/>
    </row>
    <row r="111" spans="2:21" s="5" customFormat="1" ht="30.75" customHeight="1">
      <c r="B111" s="17"/>
      <c r="C111" s="15" t="s">
        <v>15</v>
      </c>
      <c r="D111" s="18"/>
      <c r="E111" s="18"/>
      <c r="F111" s="439" t="str">
        <f>$F$6</f>
        <v>Údržba a obnova hřbitovních staveb</v>
      </c>
      <c r="G111" s="424"/>
      <c r="H111" s="424"/>
      <c r="I111" s="424"/>
      <c r="J111" s="424"/>
      <c r="K111" s="424"/>
      <c r="L111" s="424"/>
      <c r="M111" s="424"/>
      <c r="N111" s="424"/>
      <c r="O111" s="424"/>
      <c r="P111" s="424"/>
      <c r="Q111" s="18"/>
      <c r="R111" s="19"/>
    </row>
    <row r="112" spans="2:21" s="5" customFormat="1" ht="37.5" customHeight="1">
      <c r="B112" s="17"/>
      <c r="C112" s="42" t="s">
        <v>94</v>
      </c>
      <c r="D112" s="18"/>
      <c r="E112" s="18"/>
      <c r="F112" s="440" t="str">
        <f>$F$7</f>
        <v>kaple - SO 01 Kaple</v>
      </c>
      <c r="G112" s="424"/>
      <c r="H112" s="424"/>
      <c r="I112" s="424"/>
      <c r="J112" s="424"/>
      <c r="K112" s="424"/>
      <c r="L112" s="424"/>
      <c r="M112" s="424"/>
      <c r="N112" s="424"/>
      <c r="O112" s="424"/>
      <c r="P112" s="424"/>
      <c r="Q112" s="18"/>
      <c r="R112" s="19"/>
    </row>
    <row r="113" spans="2:65" s="5" customFormat="1" ht="7.5" customHeight="1">
      <c r="B113" s="17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9"/>
    </row>
    <row r="114" spans="2:65" s="5" customFormat="1" ht="18.75" customHeight="1">
      <c r="B114" s="17"/>
      <c r="C114" s="15" t="s">
        <v>20</v>
      </c>
      <c r="D114" s="18"/>
      <c r="E114" s="18"/>
      <c r="F114" s="13" t="str">
        <f>$F$9</f>
        <v>Hlízov</v>
      </c>
      <c r="G114" s="18"/>
      <c r="H114" s="18"/>
      <c r="I114" s="18"/>
      <c r="J114" s="18"/>
      <c r="K114" s="15" t="s">
        <v>22</v>
      </c>
      <c r="L114" s="18"/>
      <c r="M114" s="441" t="str">
        <f>IF($O$9="","",$O$9)</f>
        <v/>
      </c>
      <c r="N114" s="424"/>
      <c r="O114" s="424"/>
      <c r="P114" s="424"/>
      <c r="Q114" s="18"/>
      <c r="R114" s="19"/>
    </row>
    <row r="115" spans="2:65" s="5" customFormat="1" ht="7.5" customHeight="1">
      <c r="B115" s="17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9"/>
    </row>
    <row r="116" spans="2:65" s="5" customFormat="1" ht="15.75" customHeight="1">
      <c r="B116" s="17"/>
      <c r="C116" s="15" t="s">
        <v>25</v>
      </c>
      <c r="D116" s="18"/>
      <c r="E116" s="18"/>
      <c r="F116" s="13" t="str">
        <f>$E$12</f>
        <v>Obec Hlízov,285 32 Hlízov 164</v>
      </c>
      <c r="G116" s="18"/>
      <c r="H116" s="18"/>
      <c r="I116" s="18"/>
      <c r="J116" s="18"/>
      <c r="K116" s="15" t="s">
        <v>32</v>
      </c>
      <c r="L116" s="18"/>
      <c r="M116" s="423" t="str">
        <f>$E$18</f>
        <v>Beran Pavel</v>
      </c>
      <c r="N116" s="424"/>
      <c r="O116" s="424"/>
      <c r="P116" s="424"/>
      <c r="Q116" s="424"/>
      <c r="R116" s="19"/>
    </row>
    <row r="117" spans="2:65" s="5" customFormat="1" ht="15" customHeight="1">
      <c r="B117" s="17"/>
      <c r="C117" s="15" t="s">
        <v>30</v>
      </c>
      <c r="D117" s="18"/>
      <c r="E117" s="18"/>
      <c r="F117" s="13" t="str">
        <f>IF($E$15="","",$E$15)</f>
        <v>dosud neurčen</v>
      </c>
      <c r="G117" s="18"/>
      <c r="H117" s="18"/>
      <c r="I117" s="18"/>
      <c r="J117" s="18"/>
      <c r="K117" s="15" t="s">
        <v>35</v>
      </c>
      <c r="L117" s="18"/>
      <c r="M117" s="423" t="str">
        <f>$E$21</f>
        <v>Beran Pavel</v>
      </c>
      <c r="N117" s="424"/>
      <c r="O117" s="424"/>
      <c r="P117" s="424"/>
      <c r="Q117" s="424"/>
      <c r="R117" s="19"/>
    </row>
    <row r="118" spans="2:65" s="5" customFormat="1" ht="11.25" customHeight="1">
      <c r="B118" s="17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9"/>
    </row>
    <row r="119" spans="2:65" s="70" customFormat="1" ht="30" customHeight="1">
      <c r="B119" s="71"/>
      <c r="C119" s="72" t="s">
        <v>116</v>
      </c>
      <c r="D119" s="73" t="s">
        <v>117</v>
      </c>
      <c r="E119" s="73" t="s">
        <v>57</v>
      </c>
      <c r="F119" s="436" t="s">
        <v>118</v>
      </c>
      <c r="G119" s="437"/>
      <c r="H119" s="437"/>
      <c r="I119" s="437"/>
      <c r="J119" s="73" t="s">
        <v>119</v>
      </c>
      <c r="K119" s="73" t="s">
        <v>120</v>
      </c>
      <c r="L119" s="436" t="s">
        <v>121</v>
      </c>
      <c r="M119" s="437"/>
      <c r="N119" s="436" t="s">
        <v>122</v>
      </c>
      <c r="O119" s="437"/>
      <c r="P119" s="437"/>
      <c r="Q119" s="438"/>
      <c r="R119" s="74"/>
      <c r="T119" s="43" t="s">
        <v>123</v>
      </c>
      <c r="U119" s="44" t="s">
        <v>39</v>
      </c>
      <c r="V119" s="44" t="s">
        <v>124</v>
      </c>
      <c r="W119" s="44" t="s">
        <v>125</v>
      </c>
      <c r="X119" s="44" t="s">
        <v>126</v>
      </c>
      <c r="Y119" s="44" t="s">
        <v>127</v>
      </c>
      <c r="Z119" s="44" t="s">
        <v>128</v>
      </c>
      <c r="AA119" s="45" t="s">
        <v>129</v>
      </c>
    </row>
    <row r="120" spans="2:65" s="5" customFormat="1" ht="30" customHeight="1">
      <c r="B120" s="17"/>
      <c r="C120" s="47" t="s">
        <v>96</v>
      </c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432">
        <f>$BK$120</f>
        <v>0</v>
      </c>
      <c r="O120" s="424"/>
      <c r="P120" s="424"/>
      <c r="Q120" s="424"/>
      <c r="R120" s="19"/>
      <c r="T120" s="46"/>
      <c r="U120" s="28"/>
      <c r="V120" s="28"/>
      <c r="W120" s="75">
        <f>$W$121+$W$147+$W$167</f>
        <v>974.32275999999979</v>
      </c>
      <c r="X120" s="28"/>
      <c r="Y120" s="75">
        <f>$Y$121+$Y$147+$Y$167</f>
        <v>16.654771500000003</v>
      </c>
      <c r="Z120" s="28"/>
      <c r="AA120" s="76">
        <f>$AA$121+$AA$147+$AA$167</f>
        <v>12.954421700000001</v>
      </c>
      <c r="AT120" s="5" t="s">
        <v>73</v>
      </c>
      <c r="AU120" s="5" t="s">
        <v>102</v>
      </c>
      <c r="BK120" s="77">
        <f>$BK$121+$BK$147+$BK$167</f>
        <v>0</v>
      </c>
    </row>
    <row r="121" spans="2:65" s="78" customFormat="1" ht="37.5" customHeight="1">
      <c r="B121" s="79"/>
      <c r="C121" s="80"/>
      <c r="D121" s="81" t="s">
        <v>103</v>
      </c>
      <c r="E121" s="81"/>
      <c r="F121" s="81"/>
      <c r="G121" s="81"/>
      <c r="H121" s="81"/>
      <c r="I121" s="81"/>
      <c r="J121" s="81"/>
      <c r="K121" s="81"/>
      <c r="L121" s="81"/>
      <c r="M121" s="81"/>
      <c r="N121" s="422">
        <f>$BK$121</f>
        <v>0</v>
      </c>
      <c r="O121" s="421"/>
      <c r="P121" s="421"/>
      <c r="Q121" s="421"/>
      <c r="R121" s="82"/>
      <c r="T121" s="83"/>
      <c r="U121" s="80"/>
      <c r="V121" s="80"/>
      <c r="W121" s="84">
        <f>$W$122+$W$126+$W$137+$W$145</f>
        <v>476.98076199999997</v>
      </c>
      <c r="X121" s="80"/>
      <c r="Y121" s="84">
        <f>$Y$122+$Y$126+$Y$137+$Y$145</f>
        <v>11.498874400000002</v>
      </c>
      <c r="Z121" s="80"/>
      <c r="AA121" s="85">
        <f>$AA$122+$AA$126+$AA$137+$AA$145</f>
        <v>5.5220000000000002</v>
      </c>
      <c r="AR121" s="86" t="s">
        <v>19</v>
      </c>
      <c r="AT121" s="86" t="s">
        <v>73</v>
      </c>
      <c r="AU121" s="86" t="s">
        <v>74</v>
      </c>
      <c r="AY121" s="86" t="s">
        <v>130</v>
      </c>
      <c r="BK121" s="87">
        <f>$BK$122+$BK$126+$BK$137+$BK$145</f>
        <v>0</v>
      </c>
    </row>
    <row r="122" spans="2:65" s="78" customFormat="1" ht="21" customHeight="1">
      <c r="B122" s="79"/>
      <c r="C122" s="80"/>
      <c r="D122" s="88" t="s">
        <v>104</v>
      </c>
      <c r="E122" s="88"/>
      <c r="F122" s="88"/>
      <c r="G122" s="88"/>
      <c r="H122" s="88"/>
      <c r="I122" s="88"/>
      <c r="J122" s="88"/>
      <c r="K122" s="88"/>
      <c r="L122" s="88"/>
      <c r="M122" s="88"/>
      <c r="N122" s="420">
        <f>$BK$122</f>
        <v>0</v>
      </c>
      <c r="O122" s="421"/>
      <c r="P122" s="421"/>
      <c r="Q122" s="421"/>
      <c r="R122" s="82"/>
      <c r="T122" s="83"/>
      <c r="U122" s="80"/>
      <c r="V122" s="80"/>
      <c r="W122" s="84">
        <f>SUM($W$123:$W$125)</f>
        <v>23.088000000000001</v>
      </c>
      <c r="X122" s="80"/>
      <c r="Y122" s="84">
        <f>SUM($Y$123:$Y$125)</f>
        <v>2.3400000000000001E-3</v>
      </c>
      <c r="Z122" s="80"/>
      <c r="AA122" s="85">
        <f>SUM($AA$123:$AA$125)</f>
        <v>0</v>
      </c>
      <c r="AR122" s="86" t="s">
        <v>19</v>
      </c>
      <c r="AT122" s="86" t="s">
        <v>73</v>
      </c>
      <c r="AU122" s="86" t="s">
        <v>19</v>
      </c>
      <c r="AY122" s="86" t="s">
        <v>130</v>
      </c>
      <c r="BK122" s="87">
        <f>SUM($BK$123:$BK$125)</f>
        <v>0</v>
      </c>
    </row>
    <row r="123" spans="2:65" s="5" customFormat="1" ht="39" customHeight="1">
      <c r="B123" s="17"/>
      <c r="C123" s="89" t="s">
        <v>19</v>
      </c>
      <c r="D123" s="89" t="s">
        <v>131</v>
      </c>
      <c r="E123" s="90" t="s">
        <v>132</v>
      </c>
      <c r="F123" s="429" t="s">
        <v>133</v>
      </c>
      <c r="G123" s="430"/>
      <c r="H123" s="430"/>
      <c r="I123" s="430"/>
      <c r="J123" s="91" t="s">
        <v>134</v>
      </c>
      <c r="K123" s="92">
        <v>156</v>
      </c>
      <c r="L123" s="431"/>
      <c r="M123" s="430"/>
      <c r="N123" s="431">
        <f>ROUND($L$123*$K$123,2)</f>
        <v>0</v>
      </c>
      <c r="O123" s="430"/>
      <c r="P123" s="430"/>
      <c r="Q123" s="430"/>
      <c r="R123" s="19"/>
      <c r="T123" s="93"/>
      <c r="U123" s="22" t="s">
        <v>40</v>
      </c>
      <c r="V123" s="94">
        <v>0.09</v>
      </c>
      <c r="W123" s="94">
        <f>$V$123*$K$123</f>
        <v>14.04</v>
      </c>
      <c r="X123" s="94">
        <v>0</v>
      </c>
      <c r="Y123" s="94">
        <f>$X$123*$K$123</f>
        <v>0</v>
      </c>
      <c r="Z123" s="94">
        <v>0</v>
      </c>
      <c r="AA123" s="95">
        <f>$Z$123*$K$123</f>
        <v>0</v>
      </c>
      <c r="AR123" s="5" t="s">
        <v>135</v>
      </c>
      <c r="AT123" s="5" t="s">
        <v>131</v>
      </c>
      <c r="AU123" s="5" t="s">
        <v>92</v>
      </c>
      <c r="AY123" s="5" t="s">
        <v>130</v>
      </c>
      <c r="BE123" s="96">
        <f>IF($U$123="základní",$N$123,0)</f>
        <v>0</v>
      </c>
      <c r="BF123" s="96">
        <f>IF($U$123="snížená",$N$123,0)</f>
        <v>0</v>
      </c>
      <c r="BG123" s="96">
        <f>IF($U$123="zákl. přenesená",$N$123,0)</f>
        <v>0</v>
      </c>
      <c r="BH123" s="96">
        <f>IF($U$123="sníž. přenesená",$N$123,0)</f>
        <v>0</v>
      </c>
      <c r="BI123" s="96">
        <f>IF($U$123="nulová",$N$123,0)</f>
        <v>0</v>
      </c>
      <c r="BJ123" s="5" t="s">
        <v>19</v>
      </c>
      <c r="BK123" s="96">
        <f>ROUND($L$123*$K$123,2)</f>
        <v>0</v>
      </c>
      <c r="BL123" s="5" t="s">
        <v>135</v>
      </c>
      <c r="BM123" s="5" t="s">
        <v>136</v>
      </c>
    </row>
    <row r="124" spans="2:65" s="5" customFormat="1" ht="27" customHeight="1">
      <c r="B124" s="17"/>
      <c r="C124" s="89" t="s">
        <v>92</v>
      </c>
      <c r="D124" s="89" t="s">
        <v>131</v>
      </c>
      <c r="E124" s="90" t="s">
        <v>137</v>
      </c>
      <c r="F124" s="429" t="s">
        <v>138</v>
      </c>
      <c r="G124" s="430"/>
      <c r="H124" s="430"/>
      <c r="I124" s="430"/>
      <c r="J124" s="91" t="s">
        <v>134</v>
      </c>
      <c r="K124" s="92">
        <v>156</v>
      </c>
      <c r="L124" s="431"/>
      <c r="M124" s="430"/>
      <c r="N124" s="431">
        <f>ROUND($L$124*$K$124,2)</f>
        <v>0</v>
      </c>
      <c r="O124" s="430"/>
      <c r="P124" s="430"/>
      <c r="Q124" s="430"/>
      <c r="R124" s="19"/>
      <c r="T124" s="93"/>
      <c r="U124" s="22" t="s">
        <v>40</v>
      </c>
      <c r="V124" s="94">
        <v>5.8000000000000003E-2</v>
      </c>
      <c r="W124" s="94">
        <f>$V$124*$K$124</f>
        <v>9.048</v>
      </c>
      <c r="X124" s="94">
        <v>0</v>
      </c>
      <c r="Y124" s="94">
        <f>$X$124*$K$124</f>
        <v>0</v>
      </c>
      <c r="Z124" s="94">
        <v>0</v>
      </c>
      <c r="AA124" s="95">
        <f>$Z$124*$K$124</f>
        <v>0</v>
      </c>
      <c r="AR124" s="5" t="s">
        <v>135</v>
      </c>
      <c r="AT124" s="5" t="s">
        <v>131</v>
      </c>
      <c r="AU124" s="5" t="s">
        <v>92</v>
      </c>
      <c r="AY124" s="5" t="s">
        <v>130</v>
      </c>
      <c r="BE124" s="96">
        <f>IF($U$124="základní",$N$124,0)</f>
        <v>0</v>
      </c>
      <c r="BF124" s="96">
        <f>IF($U$124="snížená",$N$124,0)</f>
        <v>0</v>
      </c>
      <c r="BG124" s="96">
        <f>IF($U$124="zákl. přenesená",$N$124,0)</f>
        <v>0</v>
      </c>
      <c r="BH124" s="96">
        <f>IF($U$124="sníž. přenesená",$N$124,0)</f>
        <v>0</v>
      </c>
      <c r="BI124" s="96">
        <f>IF($U$124="nulová",$N$124,0)</f>
        <v>0</v>
      </c>
      <c r="BJ124" s="5" t="s">
        <v>19</v>
      </c>
      <c r="BK124" s="96">
        <f>ROUND($L$124*$K$124,2)</f>
        <v>0</v>
      </c>
      <c r="BL124" s="5" t="s">
        <v>135</v>
      </c>
      <c r="BM124" s="5" t="s">
        <v>139</v>
      </c>
    </row>
    <row r="125" spans="2:65" s="5" customFormat="1" ht="15.75" customHeight="1">
      <c r="B125" s="17"/>
      <c r="C125" s="97" t="s">
        <v>140</v>
      </c>
      <c r="D125" s="97" t="s">
        <v>141</v>
      </c>
      <c r="E125" s="98" t="s">
        <v>142</v>
      </c>
      <c r="F125" s="433" t="s">
        <v>143</v>
      </c>
      <c r="G125" s="434"/>
      <c r="H125" s="434"/>
      <c r="I125" s="434"/>
      <c r="J125" s="99" t="s">
        <v>144</v>
      </c>
      <c r="K125" s="100">
        <v>2.34</v>
      </c>
      <c r="L125" s="435"/>
      <c r="M125" s="434"/>
      <c r="N125" s="435">
        <f>ROUND($L$125*$K$125,2)</f>
        <v>0</v>
      </c>
      <c r="O125" s="430"/>
      <c r="P125" s="430"/>
      <c r="Q125" s="430"/>
      <c r="R125" s="19"/>
      <c r="T125" s="93"/>
      <c r="U125" s="22" t="s">
        <v>40</v>
      </c>
      <c r="V125" s="94">
        <v>0</v>
      </c>
      <c r="W125" s="94">
        <f>$V$125*$K$125</f>
        <v>0</v>
      </c>
      <c r="X125" s="94">
        <v>1E-3</v>
      </c>
      <c r="Y125" s="94">
        <f>$X$125*$K$125</f>
        <v>2.3400000000000001E-3</v>
      </c>
      <c r="Z125" s="94">
        <v>0</v>
      </c>
      <c r="AA125" s="95">
        <f>$Z$125*$K$125</f>
        <v>0</v>
      </c>
      <c r="AR125" s="5" t="s">
        <v>145</v>
      </c>
      <c r="AT125" s="5" t="s">
        <v>141</v>
      </c>
      <c r="AU125" s="5" t="s">
        <v>92</v>
      </c>
      <c r="AY125" s="5" t="s">
        <v>130</v>
      </c>
      <c r="BE125" s="96">
        <f>IF($U$125="základní",$N$125,0)</f>
        <v>0</v>
      </c>
      <c r="BF125" s="96">
        <f>IF($U$125="snížená",$N$125,0)</f>
        <v>0</v>
      </c>
      <c r="BG125" s="96">
        <f>IF($U$125="zákl. přenesená",$N$125,0)</f>
        <v>0</v>
      </c>
      <c r="BH125" s="96">
        <f>IF($U$125="sníž. přenesená",$N$125,0)</f>
        <v>0</v>
      </c>
      <c r="BI125" s="96">
        <f>IF($U$125="nulová",$N$125,0)</f>
        <v>0</v>
      </c>
      <c r="BJ125" s="5" t="s">
        <v>19</v>
      </c>
      <c r="BK125" s="96">
        <f>ROUND($L$125*$K$125,2)</f>
        <v>0</v>
      </c>
      <c r="BL125" s="5" t="s">
        <v>135</v>
      </c>
      <c r="BM125" s="5" t="s">
        <v>146</v>
      </c>
    </row>
    <row r="126" spans="2:65" s="78" customFormat="1" ht="30.75" customHeight="1">
      <c r="B126" s="79"/>
      <c r="C126" s="80"/>
      <c r="D126" s="88" t="s">
        <v>105</v>
      </c>
      <c r="E126" s="88"/>
      <c r="F126" s="88"/>
      <c r="G126" s="88"/>
      <c r="H126" s="88"/>
      <c r="I126" s="88"/>
      <c r="J126" s="88"/>
      <c r="K126" s="88"/>
      <c r="L126" s="88"/>
      <c r="M126" s="88"/>
      <c r="N126" s="420">
        <f>$BK$126</f>
        <v>0</v>
      </c>
      <c r="O126" s="421"/>
      <c r="P126" s="421"/>
      <c r="Q126" s="421"/>
      <c r="R126" s="82"/>
      <c r="T126" s="83"/>
      <c r="U126" s="80"/>
      <c r="V126" s="80"/>
      <c r="W126" s="84">
        <f>SUM($W$127:$W$136)</f>
        <v>309.54368999999991</v>
      </c>
      <c r="X126" s="80"/>
      <c r="Y126" s="84">
        <f>SUM($Y$127:$Y$136)</f>
        <v>6.6529183999999999</v>
      </c>
      <c r="Z126" s="80"/>
      <c r="AA126" s="85">
        <f>SUM($AA$127:$AA$136)</f>
        <v>0</v>
      </c>
      <c r="AR126" s="86" t="s">
        <v>19</v>
      </c>
      <c r="AT126" s="86" t="s">
        <v>73</v>
      </c>
      <c r="AU126" s="86" t="s">
        <v>19</v>
      </c>
      <c r="AY126" s="86" t="s">
        <v>130</v>
      </c>
      <c r="BK126" s="87">
        <f>SUM($BK$127:$BK$136)</f>
        <v>0</v>
      </c>
    </row>
    <row r="127" spans="2:65" s="5" customFormat="1" ht="27" customHeight="1">
      <c r="B127" s="17"/>
      <c r="C127" s="89" t="s">
        <v>135</v>
      </c>
      <c r="D127" s="89" t="s">
        <v>131</v>
      </c>
      <c r="E127" s="90" t="s">
        <v>147</v>
      </c>
      <c r="F127" s="429" t="s">
        <v>148</v>
      </c>
      <c r="G127" s="430"/>
      <c r="H127" s="430"/>
      <c r="I127" s="430"/>
      <c r="J127" s="91" t="s">
        <v>134</v>
      </c>
      <c r="K127" s="92">
        <v>158</v>
      </c>
      <c r="L127" s="431"/>
      <c r="M127" s="430"/>
      <c r="N127" s="431">
        <f>ROUND($L$127*$K$127,2)</f>
        <v>0</v>
      </c>
      <c r="O127" s="430"/>
      <c r="P127" s="430"/>
      <c r="Q127" s="430"/>
      <c r="R127" s="19"/>
      <c r="T127" s="93"/>
      <c r="U127" s="22" t="s">
        <v>40</v>
      </c>
      <c r="V127" s="94">
        <v>0.28499999999999998</v>
      </c>
      <c r="W127" s="94">
        <f>$V$127*$K$127</f>
        <v>45.029999999999994</v>
      </c>
      <c r="X127" s="94">
        <v>3.48E-3</v>
      </c>
      <c r="Y127" s="94">
        <f>$X$127*$K$127</f>
        <v>0.54984</v>
      </c>
      <c r="Z127" s="94">
        <v>0</v>
      </c>
      <c r="AA127" s="95">
        <f>$Z$127*$K$127</f>
        <v>0</v>
      </c>
      <c r="AR127" s="5" t="s">
        <v>135</v>
      </c>
      <c r="AT127" s="5" t="s">
        <v>131</v>
      </c>
      <c r="AU127" s="5" t="s">
        <v>92</v>
      </c>
      <c r="AY127" s="5" t="s">
        <v>130</v>
      </c>
      <c r="BE127" s="96">
        <f>IF($U$127="základní",$N$127,0)</f>
        <v>0</v>
      </c>
      <c r="BF127" s="96">
        <f>IF($U$127="snížená",$N$127,0)</f>
        <v>0</v>
      </c>
      <c r="BG127" s="96">
        <f>IF($U$127="zákl. přenesená",$N$127,0)</f>
        <v>0</v>
      </c>
      <c r="BH127" s="96">
        <f>IF($U$127="sníž. přenesená",$N$127,0)</f>
        <v>0</v>
      </c>
      <c r="BI127" s="96">
        <f>IF($U$127="nulová",$N$127,0)</f>
        <v>0</v>
      </c>
      <c r="BJ127" s="5" t="s">
        <v>19</v>
      </c>
      <c r="BK127" s="96">
        <f>ROUND($L$127*$K$127,2)</f>
        <v>0</v>
      </c>
      <c r="BL127" s="5" t="s">
        <v>135</v>
      </c>
      <c r="BM127" s="5" t="s">
        <v>149</v>
      </c>
    </row>
    <row r="128" spans="2:65" s="5" customFormat="1" ht="27" customHeight="1">
      <c r="B128" s="17"/>
      <c r="C128" s="89" t="s">
        <v>150</v>
      </c>
      <c r="D128" s="89" t="s">
        <v>131</v>
      </c>
      <c r="E128" s="90" t="s">
        <v>151</v>
      </c>
      <c r="F128" s="429" t="s">
        <v>152</v>
      </c>
      <c r="G128" s="430"/>
      <c r="H128" s="430"/>
      <c r="I128" s="430"/>
      <c r="J128" s="91" t="s">
        <v>134</v>
      </c>
      <c r="K128" s="92">
        <v>158</v>
      </c>
      <c r="L128" s="431"/>
      <c r="M128" s="430"/>
      <c r="N128" s="431">
        <f>ROUND($L$128*$K$128,2)</f>
        <v>0</v>
      </c>
      <c r="O128" s="430"/>
      <c r="P128" s="430"/>
      <c r="Q128" s="430"/>
      <c r="R128" s="19"/>
      <c r="T128" s="93"/>
      <c r="U128" s="22" t="s">
        <v>40</v>
      </c>
      <c r="V128" s="94">
        <v>0.42399999999999999</v>
      </c>
      <c r="W128" s="94">
        <f>$V$128*$K$128</f>
        <v>66.992000000000004</v>
      </c>
      <c r="X128" s="94">
        <v>2.0480000000000002E-2</v>
      </c>
      <c r="Y128" s="94">
        <f>$X$128*$K$128</f>
        <v>3.23584</v>
      </c>
      <c r="Z128" s="94">
        <v>0</v>
      </c>
      <c r="AA128" s="95">
        <f>$Z$128*$K$128</f>
        <v>0</v>
      </c>
      <c r="AR128" s="5" t="s">
        <v>135</v>
      </c>
      <c r="AT128" s="5" t="s">
        <v>131</v>
      </c>
      <c r="AU128" s="5" t="s">
        <v>92</v>
      </c>
      <c r="AY128" s="5" t="s">
        <v>130</v>
      </c>
      <c r="BE128" s="96">
        <f>IF($U$128="základní",$N$128,0)</f>
        <v>0</v>
      </c>
      <c r="BF128" s="96">
        <f>IF($U$128="snížená",$N$128,0)</f>
        <v>0</v>
      </c>
      <c r="BG128" s="96">
        <f>IF($U$128="zákl. přenesená",$N$128,0)</f>
        <v>0</v>
      </c>
      <c r="BH128" s="96">
        <f>IF($U$128="sníž. přenesená",$N$128,0)</f>
        <v>0</v>
      </c>
      <c r="BI128" s="96">
        <f>IF($U$128="nulová",$N$128,0)</f>
        <v>0</v>
      </c>
      <c r="BJ128" s="5" t="s">
        <v>19</v>
      </c>
      <c r="BK128" s="96">
        <f>ROUND($L$128*$K$128,2)</f>
        <v>0</v>
      </c>
      <c r="BL128" s="5" t="s">
        <v>135</v>
      </c>
      <c r="BM128" s="5" t="s">
        <v>153</v>
      </c>
    </row>
    <row r="129" spans="2:65" s="5" customFormat="1" ht="27" customHeight="1">
      <c r="B129" s="17"/>
      <c r="C129" s="89" t="s">
        <v>154</v>
      </c>
      <c r="D129" s="89" t="s">
        <v>131</v>
      </c>
      <c r="E129" s="90" t="s">
        <v>155</v>
      </c>
      <c r="F129" s="429" t="s">
        <v>156</v>
      </c>
      <c r="G129" s="430"/>
      <c r="H129" s="430"/>
      <c r="I129" s="430"/>
      <c r="J129" s="91" t="s">
        <v>134</v>
      </c>
      <c r="K129" s="92">
        <v>158</v>
      </c>
      <c r="L129" s="431"/>
      <c r="M129" s="430"/>
      <c r="N129" s="431">
        <f>ROUND($L$129*$K$129,2)</f>
        <v>0</v>
      </c>
      <c r="O129" s="430"/>
      <c r="P129" s="430"/>
      <c r="Q129" s="430"/>
      <c r="R129" s="19"/>
      <c r="T129" s="93"/>
      <c r="U129" s="22" t="s">
        <v>40</v>
      </c>
      <c r="V129" s="94">
        <v>0.09</v>
      </c>
      <c r="W129" s="94">
        <f>$V$129*$K$129</f>
        <v>14.219999999999999</v>
      </c>
      <c r="X129" s="94">
        <v>7.9000000000000008E-3</v>
      </c>
      <c r="Y129" s="94">
        <f>$X$129*$K$129</f>
        <v>1.2482000000000002</v>
      </c>
      <c r="Z129" s="94">
        <v>0</v>
      </c>
      <c r="AA129" s="95">
        <f>$Z$129*$K$129</f>
        <v>0</v>
      </c>
      <c r="AR129" s="5" t="s">
        <v>135</v>
      </c>
      <c r="AT129" s="5" t="s">
        <v>131</v>
      </c>
      <c r="AU129" s="5" t="s">
        <v>92</v>
      </c>
      <c r="AY129" s="5" t="s">
        <v>130</v>
      </c>
      <c r="BE129" s="96">
        <f>IF($U$129="základní",$N$129,0)</f>
        <v>0</v>
      </c>
      <c r="BF129" s="96">
        <f>IF($U$129="snížená",$N$129,0)</f>
        <v>0</v>
      </c>
      <c r="BG129" s="96">
        <f>IF($U$129="zákl. přenesená",$N$129,0)</f>
        <v>0</v>
      </c>
      <c r="BH129" s="96">
        <f>IF($U$129="sníž. přenesená",$N$129,0)</f>
        <v>0</v>
      </c>
      <c r="BI129" s="96">
        <f>IF($U$129="nulová",$N$129,0)</f>
        <v>0</v>
      </c>
      <c r="BJ129" s="5" t="s">
        <v>19</v>
      </c>
      <c r="BK129" s="96">
        <f>ROUND($L$129*$K$129,2)</f>
        <v>0</v>
      </c>
      <c r="BL129" s="5" t="s">
        <v>135</v>
      </c>
      <c r="BM129" s="5" t="s">
        <v>157</v>
      </c>
    </row>
    <row r="130" spans="2:65" s="5" customFormat="1" ht="27" customHeight="1">
      <c r="B130" s="17"/>
      <c r="C130" s="89" t="s">
        <v>158</v>
      </c>
      <c r="D130" s="89" t="s">
        <v>131</v>
      </c>
      <c r="E130" s="90" t="s">
        <v>159</v>
      </c>
      <c r="F130" s="429" t="s">
        <v>160</v>
      </c>
      <c r="G130" s="430"/>
      <c r="H130" s="430"/>
      <c r="I130" s="430"/>
      <c r="J130" s="91" t="s">
        <v>134</v>
      </c>
      <c r="K130" s="92">
        <v>158</v>
      </c>
      <c r="L130" s="431"/>
      <c r="M130" s="430"/>
      <c r="N130" s="431">
        <f>ROUND($L$130*$K$130,2)</f>
        <v>0</v>
      </c>
      <c r="O130" s="430"/>
      <c r="P130" s="430"/>
      <c r="Q130" s="430"/>
      <c r="R130" s="19"/>
      <c r="T130" s="93"/>
      <c r="U130" s="22" t="s">
        <v>40</v>
      </c>
      <c r="V130" s="94">
        <v>0.627</v>
      </c>
      <c r="W130" s="94">
        <f>$V$130*$K$130</f>
        <v>99.066000000000003</v>
      </c>
      <c r="X130" s="94">
        <v>6.43E-3</v>
      </c>
      <c r="Y130" s="94">
        <f>$X$130*$K$130</f>
        <v>1.0159400000000001</v>
      </c>
      <c r="Z130" s="94">
        <v>0</v>
      </c>
      <c r="AA130" s="95">
        <f>$Z$130*$K$130</f>
        <v>0</v>
      </c>
      <c r="AR130" s="5" t="s">
        <v>135</v>
      </c>
      <c r="AT130" s="5" t="s">
        <v>131</v>
      </c>
      <c r="AU130" s="5" t="s">
        <v>92</v>
      </c>
      <c r="AY130" s="5" t="s">
        <v>130</v>
      </c>
      <c r="BE130" s="96">
        <f>IF($U$130="základní",$N$130,0)</f>
        <v>0</v>
      </c>
      <c r="BF130" s="96">
        <f>IF($U$130="snížená",$N$130,0)</f>
        <v>0</v>
      </c>
      <c r="BG130" s="96">
        <f>IF($U$130="zákl. přenesená",$N$130,0)</f>
        <v>0</v>
      </c>
      <c r="BH130" s="96">
        <f>IF($U$130="sníž. přenesená",$N$130,0)</f>
        <v>0</v>
      </c>
      <c r="BI130" s="96">
        <f>IF($U$130="nulová",$N$130,0)</f>
        <v>0</v>
      </c>
      <c r="BJ130" s="5" t="s">
        <v>19</v>
      </c>
      <c r="BK130" s="96">
        <f>ROUND($L$130*$K$130,2)</f>
        <v>0</v>
      </c>
      <c r="BL130" s="5" t="s">
        <v>135</v>
      </c>
      <c r="BM130" s="5" t="s">
        <v>161</v>
      </c>
    </row>
    <row r="131" spans="2:65" s="5" customFormat="1" ht="27" customHeight="1">
      <c r="B131" s="17"/>
      <c r="C131" s="89" t="s">
        <v>145</v>
      </c>
      <c r="D131" s="89" t="s">
        <v>131</v>
      </c>
      <c r="E131" s="90" t="s">
        <v>162</v>
      </c>
      <c r="F131" s="429" t="s">
        <v>163</v>
      </c>
      <c r="G131" s="430"/>
      <c r="H131" s="430"/>
      <c r="I131" s="430"/>
      <c r="J131" s="91" t="s">
        <v>134</v>
      </c>
      <c r="K131" s="92">
        <v>158</v>
      </c>
      <c r="L131" s="431"/>
      <c r="M131" s="430"/>
      <c r="N131" s="431">
        <f>ROUND($L$131*$K$131,2)</f>
        <v>0</v>
      </c>
      <c r="O131" s="430"/>
      <c r="P131" s="430"/>
      <c r="Q131" s="430"/>
      <c r="R131" s="19"/>
      <c r="T131" s="93"/>
      <c r="U131" s="22" t="s">
        <v>40</v>
      </c>
      <c r="V131" s="94">
        <v>0.245</v>
      </c>
      <c r="W131" s="94">
        <f>$V$131*$K$131</f>
        <v>38.71</v>
      </c>
      <c r="X131" s="94">
        <v>3.48E-3</v>
      </c>
      <c r="Y131" s="94">
        <f>$X$131*$K$131</f>
        <v>0.54984</v>
      </c>
      <c r="Z131" s="94">
        <v>0</v>
      </c>
      <c r="AA131" s="95">
        <f>$Z$131*$K$131</f>
        <v>0</v>
      </c>
      <c r="AR131" s="5" t="s">
        <v>135</v>
      </c>
      <c r="AT131" s="5" t="s">
        <v>131</v>
      </c>
      <c r="AU131" s="5" t="s">
        <v>92</v>
      </c>
      <c r="AY131" s="5" t="s">
        <v>130</v>
      </c>
      <c r="BE131" s="96">
        <f>IF($U$131="základní",$N$131,0)</f>
        <v>0</v>
      </c>
      <c r="BF131" s="96">
        <f>IF($U$131="snížená",$N$131,0)</f>
        <v>0</v>
      </c>
      <c r="BG131" s="96">
        <f>IF($U$131="zákl. přenesená",$N$131,0)</f>
        <v>0</v>
      </c>
      <c r="BH131" s="96">
        <f>IF($U$131="sníž. přenesená",$N$131,0)</f>
        <v>0</v>
      </c>
      <c r="BI131" s="96">
        <f>IF($U$131="nulová",$N$131,0)</f>
        <v>0</v>
      </c>
      <c r="BJ131" s="5" t="s">
        <v>19</v>
      </c>
      <c r="BK131" s="96">
        <f>ROUND($L$131*$K$131,2)</f>
        <v>0</v>
      </c>
      <c r="BL131" s="5" t="s">
        <v>135</v>
      </c>
      <c r="BM131" s="5" t="s">
        <v>164</v>
      </c>
    </row>
    <row r="132" spans="2:65" s="5" customFormat="1" ht="27" customHeight="1">
      <c r="B132" s="17"/>
      <c r="C132" s="89" t="s">
        <v>165</v>
      </c>
      <c r="D132" s="89" t="s">
        <v>131</v>
      </c>
      <c r="E132" s="90" t="s">
        <v>166</v>
      </c>
      <c r="F132" s="429" t="s">
        <v>167</v>
      </c>
      <c r="G132" s="430"/>
      <c r="H132" s="430"/>
      <c r="I132" s="430"/>
      <c r="J132" s="91" t="s">
        <v>134</v>
      </c>
      <c r="K132" s="92">
        <v>48</v>
      </c>
      <c r="L132" s="431"/>
      <c r="M132" s="430"/>
      <c r="N132" s="431">
        <f>ROUND($L$132*$K$132,2)</f>
        <v>0</v>
      </c>
      <c r="O132" s="430"/>
      <c r="P132" s="430"/>
      <c r="Q132" s="430"/>
      <c r="R132" s="19"/>
      <c r="T132" s="93"/>
      <c r="U132" s="22" t="s">
        <v>40</v>
      </c>
      <c r="V132" s="94">
        <v>0.09</v>
      </c>
      <c r="W132" s="94">
        <f>$V$132*$K$132</f>
        <v>4.32</v>
      </c>
      <c r="X132" s="94">
        <v>2.4000000000000001E-4</v>
      </c>
      <c r="Y132" s="94">
        <f>$X$132*$K$132</f>
        <v>1.1520000000000001E-2</v>
      </c>
      <c r="Z132" s="94">
        <v>0</v>
      </c>
      <c r="AA132" s="95">
        <f>$Z$132*$K$132</f>
        <v>0</v>
      </c>
      <c r="AR132" s="5" t="s">
        <v>135</v>
      </c>
      <c r="AT132" s="5" t="s">
        <v>131</v>
      </c>
      <c r="AU132" s="5" t="s">
        <v>92</v>
      </c>
      <c r="AY132" s="5" t="s">
        <v>130</v>
      </c>
      <c r="BE132" s="96">
        <f>IF($U$132="základní",$N$132,0)</f>
        <v>0</v>
      </c>
      <c r="BF132" s="96">
        <f>IF($U$132="snížená",$N$132,0)</f>
        <v>0</v>
      </c>
      <c r="BG132" s="96">
        <f>IF($U$132="zákl. přenesená",$N$132,0)</f>
        <v>0</v>
      </c>
      <c r="BH132" s="96">
        <f>IF($U$132="sníž. přenesená",$N$132,0)</f>
        <v>0</v>
      </c>
      <c r="BI132" s="96">
        <f>IF($U$132="nulová",$N$132,0)</f>
        <v>0</v>
      </c>
      <c r="BJ132" s="5" t="s">
        <v>19</v>
      </c>
      <c r="BK132" s="96">
        <f>ROUND($L$132*$K$132,2)</f>
        <v>0</v>
      </c>
      <c r="BL132" s="5" t="s">
        <v>135</v>
      </c>
      <c r="BM132" s="5" t="s">
        <v>168</v>
      </c>
    </row>
    <row r="133" spans="2:65" s="5" customFormat="1" ht="27" customHeight="1">
      <c r="B133" s="17"/>
      <c r="C133" s="89" t="s">
        <v>23</v>
      </c>
      <c r="D133" s="89" t="s">
        <v>131</v>
      </c>
      <c r="E133" s="90" t="s">
        <v>169</v>
      </c>
      <c r="F133" s="429" t="s">
        <v>170</v>
      </c>
      <c r="G133" s="430"/>
      <c r="H133" s="430"/>
      <c r="I133" s="430"/>
      <c r="J133" s="91" t="s">
        <v>134</v>
      </c>
      <c r="K133" s="92">
        <v>166.71</v>
      </c>
      <c r="L133" s="431"/>
      <c r="M133" s="430"/>
      <c r="N133" s="431">
        <f>ROUND($L$133*$K$133,2)</f>
        <v>0</v>
      </c>
      <c r="O133" s="430"/>
      <c r="P133" s="430"/>
      <c r="Q133" s="430"/>
      <c r="R133" s="19"/>
      <c r="T133" s="93"/>
      <c r="U133" s="22" t="s">
        <v>40</v>
      </c>
      <c r="V133" s="94">
        <v>3.9E-2</v>
      </c>
      <c r="W133" s="94">
        <f>$V$133*$K$133</f>
        <v>6.50169</v>
      </c>
      <c r="X133" s="94">
        <v>2.4000000000000001E-4</v>
      </c>
      <c r="Y133" s="94">
        <f>$X$133*$K$133</f>
        <v>4.0010400000000002E-2</v>
      </c>
      <c r="Z133" s="94">
        <v>0</v>
      </c>
      <c r="AA133" s="95">
        <f>$Z$133*$K$133</f>
        <v>0</v>
      </c>
      <c r="AR133" s="5" t="s">
        <v>135</v>
      </c>
      <c r="AT133" s="5" t="s">
        <v>131</v>
      </c>
      <c r="AU133" s="5" t="s">
        <v>92</v>
      </c>
      <c r="AY133" s="5" t="s">
        <v>130</v>
      </c>
      <c r="BE133" s="96">
        <f>IF($U$133="základní",$N$133,0)</f>
        <v>0</v>
      </c>
      <c r="BF133" s="96">
        <f>IF($U$133="snížená",$N$133,0)</f>
        <v>0</v>
      </c>
      <c r="BG133" s="96">
        <f>IF($U$133="zákl. přenesená",$N$133,0)</f>
        <v>0</v>
      </c>
      <c r="BH133" s="96">
        <f>IF($U$133="sníž. přenesená",$N$133,0)</f>
        <v>0</v>
      </c>
      <c r="BI133" s="96">
        <f>IF($U$133="nulová",$N$133,0)</f>
        <v>0</v>
      </c>
      <c r="BJ133" s="5" t="s">
        <v>19</v>
      </c>
      <c r="BK133" s="96">
        <f>ROUND($L$133*$K$133,2)</f>
        <v>0</v>
      </c>
      <c r="BL133" s="5" t="s">
        <v>135</v>
      </c>
      <c r="BM133" s="5" t="s">
        <v>171</v>
      </c>
    </row>
    <row r="134" spans="2:65" s="5" customFormat="1" ht="27" customHeight="1">
      <c r="B134" s="17"/>
      <c r="C134" s="89" t="s">
        <v>172</v>
      </c>
      <c r="D134" s="89" t="s">
        <v>131</v>
      </c>
      <c r="E134" s="90" t="s">
        <v>173</v>
      </c>
      <c r="F134" s="429" t="s">
        <v>174</v>
      </c>
      <c r="G134" s="430"/>
      <c r="H134" s="430"/>
      <c r="I134" s="430"/>
      <c r="J134" s="91" t="s">
        <v>134</v>
      </c>
      <c r="K134" s="92">
        <v>14.4</v>
      </c>
      <c r="L134" s="431"/>
      <c r="M134" s="430"/>
      <c r="N134" s="431">
        <f>ROUND($L$134*$K$134,2)</f>
        <v>0</v>
      </c>
      <c r="O134" s="430"/>
      <c r="P134" s="430"/>
      <c r="Q134" s="430"/>
      <c r="R134" s="19"/>
      <c r="T134" s="93"/>
      <c r="U134" s="22" t="s">
        <v>40</v>
      </c>
      <c r="V134" s="94">
        <v>0.06</v>
      </c>
      <c r="W134" s="94">
        <f>$V$134*$K$134</f>
        <v>0.86399999999999999</v>
      </c>
      <c r="X134" s="94">
        <v>1.2E-4</v>
      </c>
      <c r="Y134" s="94">
        <f>$X$134*$K$134</f>
        <v>1.7280000000000002E-3</v>
      </c>
      <c r="Z134" s="94">
        <v>0</v>
      </c>
      <c r="AA134" s="95">
        <f>$Z$134*$K$134</f>
        <v>0</v>
      </c>
      <c r="AR134" s="5" t="s">
        <v>135</v>
      </c>
      <c r="AT134" s="5" t="s">
        <v>131</v>
      </c>
      <c r="AU134" s="5" t="s">
        <v>92</v>
      </c>
      <c r="AY134" s="5" t="s">
        <v>130</v>
      </c>
      <c r="BE134" s="96">
        <f>IF($U$134="základní",$N$134,0)</f>
        <v>0</v>
      </c>
      <c r="BF134" s="96">
        <f>IF($U$134="snížená",$N$134,0)</f>
        <v>0</v>
      </c>
      <c r="BG134" s="96">
        <f>IF($U$134="zákl. přenesená",$N$134,0)</f>
        <v>0</v>
      </c>
      <c r="BH134" s="96">
        <f>IF($U$134="sníž. přenesená",$N$134,0)</f>
        <v>0</v>
      </c>
      <c r="BI134" s="96">
        <f>IF($U$134="nulová",$N$134,0)</f>
        <v>0</v>
      </c>
      <c r="BJ134" s="5" t="s">
        <v>19</v>
      </c>
      <c r="BK134" s="96">
        <f>ROUND($L$134*$K$134,2)</f>
        <v>0</v>
      </c>
      <c r="BL134" s="5" t="s">
        <v>135</v>
      </c>
      <c r="BM134" s="5" t="s">
        <v>175</v>
      </c>
    </row>
    <row r="135" spans="2:65" s="5" customFormat="1" ht="27" customHeight="1">
      <c r="B135" s="17"/>
      <c r="C135" s="89" t="s">
        <v>176</v>
      </c>
      <c r="D135" s="89" t="s">
        <v>131</v>
      </c>
      <c r="E135" s="90" t="s">
        <v>177</v>
      </c>
      <c r="F135" s="429" t="s">
        <v>178</v>
      </c>
      <c r="G135" s="430"/>
      <c r="H135" s="430"/>
      <c r="I135" s="430"/>
      <c r="J135" s="91" t="s">
        <v>134</v>
      </c>
      <c r="K135" s="92">
        <v>132</v>
      </c>
      <c r="L135" s="431"/>
      <c r="M135" s="430"/>
      <c r="N135" s="431">
        <f>ROUND($L$135*$K$135,2)</f>
        <v>0</v>
      </c>
      <c r="O135" s="430"/>
      <c r="P135" s="430"/>
      <c r="Q135" s="430"/>
      <c r="R135" s="19"/>
      <c r="T135" s="93"/>
      <c r="U135" s="22" t="s">
        <v>40</v>
      </c>
      <c r="V135" s="94">
        <v>0.25</v>
      </c>
      <c r="W135" s="94">
        <f>$V$135*$K$135</f>
        <v>33</v>
      </c>
      <c r="X135" s="94">
        <v>0</v>
      </c>
      <c r="Y135" s="94">
        <f>$X$135*$K$135</f>
        <v>0</v>
      </c>
      <c r="Z135" s="94">
        <v>0</v>
      </c>
      <c r="AA135" s="95">
        <f>$Z$135*$K$135</f>
        <v>0</v>
      </c>
      <c r="AR135" s="5" t="s">
        <v>135</v>
      </c>
      <c r="AT135" s="5" t="s">
        <v>131</v>
      </c>
      <c r="AU135" s="5" t="s">
        <v>92</v>
      </c>
      <c r="AY135" s="5" t="s">
        <v>130</v>
      </c>
      <c r="BE135" s="96">
        <f>IF($U$135="základní",$N$135,0)</f>
        <v>0</v>
      </c>
      <c r="BF135" s="96">
        <f>IF($U$135="snížená",$N$135,0)</f>
        <v>0</v>
      </c>
      <c r="BG135" s="96">
        <f>IF($U$135="zákl. přenesená",$N$135,0)</f>
        <v>0</v>
      </c>
      <c r="BH135" s="96">
        <f>IF($U$135="sníž. přenesená",$N$135,0)</f>
        <v>0</v>
      </c>
      <c r="BI135" s="96">
        <f>IF($U$135="nulová",$N$135,0)</f>
        <v>0</v>
      </c>
      <c r="BJ135" s="5" t="s">
        <v>19</v>
      </c>
      <c r="BK135" s="96">
        <f>ROUND($L$135*$K$135,2)</f>
        <v>0</v>
      </c>
      <c r="BL135" s="5" t="s">
        <v>135</v>
      </c>
      <c r="BM135" s="5" t="s">
        <v>179</v>
      </c>
    </row>
    <row r="136" spans="2:65" s="5" customFormat="1" ht="27" customHeight="1">
      <c r="B136" s="17"/>
      <c r="C136" s="89" t="s">
        <v>180</v>
      </c>
      <c r="D136" s="89" t="s">
        <v>131</v>
      </c>
      <c r="E136" s="90" t="s">
        <v>181</v>
      </c>
      <c r="F136" s="429" t="s">
        <v>182</v>
      </c>
      <c r="G136" s="430"/>
      <c r="H136" s="430"/>
      <c r="I136" s="430"/>
      <c r="J136" s="91" t="s">
        <v>134</v>
      </c>
      <c r="K136" s="92">
        <v>12</v>
      </c>
      <c r="L136" s="431"/>
      <c r="M136" s="430"/>
      <c r="N136" s="431">
        <f>ROUND($L$136*$K$136,2)</f>
        <v>0</v>
      </c>
      <c r="O136" s="430"/>
      <c r="P136" s="430"/>
      <c r="Q136" s="430"/>
      <c r="R136" s="19"/>
      <c r="T136" s="93"/>
      <c r="U136" s="22" t="s">
        <v>40</v>
      </c>
      <c r="V136" s="94">
        <v>7.0000000000000007E-2</v>
      </c>
      <c r="W136" s="94">
        <f>$V$136*$K$136</f>
        <v>0.84000000000000008</v>
      </c>
      <c r="X136" s="94">
        <v>0</v>
      </c>
      <c r="Y136" s="94">
        <f>$X$136*$K$136</f>
        <v>0</v>
      </c>
      <c r="Z136" s="94">
        <v>0</v>
      </c>
      <c r="AA136" s="95">
        <f>$Z$136*$K$136</f>
        <v>0</v>
      </c>
      <c r="AR136" s="5" t="s">
        <v>135</v>
      </c>
      <c r="AT136" s="5" t="s">
        <v>131</v>
      </c>
      <c r="AU136" s="5" t="s">
        <v>92</v>
      </c>
      <c r="AY136" s="5" t="s">
        <v>130</v>
      </c>
      <c r="BE136" s="96">
        <f>IF($U$136="základní",$N$136,0)</f>
        <v>0</v>
      </c>
      <c r="BF136" s="96">
        <f>IF($U$136="snížená",$N$136,0)</f>
        <v>0</v>
      </c>
      <c r="BG136" s="96">
        <f>IF($U$136="zákl. přenesená",$N$136,0)</f>
        <v>0</v>
      </c>
      <c r="BH136" s="96">
        <f>IF($U$136="sníž. přenesená",$N$136,0)</f>
        <v>0</v>
      </c>
      <c r="BI136" s="96">
        <f>IF($U$136="nulová",$N$136,0)</f>
        <v>0</v>
      </c>
      <c r="BJ136" s="5" t="s">
        <v>19</v>
      </c>
      <c r="BK136" s="96">
        <f>ROUND($L$136*$K$136,2)</f>
        <v>0</v>
      </c>
      <c r="BL136" s="5" t="s">
        <v>135</v>
      </c>
      <c r="BM136" s="5" t="s">
        <v>183</v>
      </c>
    </row>
    <row r="137" spans="2:65" s="78" customFormat="1" ht="30.75" customHeight="1">
      <c r="B137" s="79"/>
      <c r="C137" s="80"/>
      <c r="D137" s="88" t="s">
        <v>106</v>
      </c>
      <c r="E137" s="88"/>
      <c r="F137" s="88"/>
      <c r="G137" s="88"/>
      <c r="H137" s="88"/>
      <c r="I137" s="88"/>
      <c r="J137" s="88"/>
      <c r="K137" s="88"/>
      <c r="L137" s="88"/>
      <c r="M137" s="88"/>
      <c r="N137" s="420">
        <f>$BK$137</f>
        <v>0</v>
      </c>
      <c r="O137" s="421"/>
      <c r="P137" s="421"/>
      <c r="Q137" s="421"/>
      <c r="R137" s="82"/>
      <c r="T137" s="83"/>
      <c r="U137" s="80"/>
      <c r="V137" s="80"/>
      <c r="W137" s="84">
        <f>SUM($W$138:$W$144)</f>
        <v>137.77420000000001</v>
      </c>
      <c r="X137" s="80"/>
      <c r="Y137" s="84">
        <f>SUM($Y$138:$Y$144)</f>
        <v>4.8436160000000008</v>
      </c>
      <c r="Z137" s="80"/>
      <c r="AA137" s="85">
        <f>SUM($AA$138:$AA$144)</f>
        <v>5.5220000000000002</v>
      </c>
      <c r="AR137" s="86" t="s">
        <v>19</v>
      </c>
      <c r="AT137" s="86" t="s">
        <v>73</v>
      </c>
      <c r="AU137" s="86" t="s">
        <v>19</v>
      </c>
      <c r="AY137" s="86" t="s">
        <v>130</v>
      </c>
      <c r="BK137" s="87">
        <f>SUM($BK$138:$BK$144)</f>
        <v>0</v>
      </c>
    </row>
    <row r="138" spans="2:65" s="5" customFormat="1" ht="39" customHeight="1">
      <c r="B138" s="17"/>
      <c r="C138" s="89" t="s">
        <v>184</v>
      </c>
      <c r="D138" s="89" t="s">
        <v>131</v>
      </c>
      <c r="E138" s="90" t="s">
        <v>185</v>
      </c>
      <c r="F138" s="429" t="s">
        <v>186</v>
      </c>
      <c r="G138" s="430"/>
      <c r="H138" s="430"/>
      <c r="I138" s="430"/>
      <c r="J138" s="91" t="s">
        <v>134</v>
      </c>
      <c r="K138" s="92">
        <v>195</v>
      </c>
      <c r="L138" s="431"/>
      <c r="M138" s="430"/>
      <c r="N138" s="431">
        <f>ROUND($L$138*$K$138,2)</f>
        <v>0</v>
      </c>
      <c r="O138" s="430"/>
      <c r="P138" s="430"/>
      <c r="Q138" s="430"/>
      <c r="R138" s="19"/>
      <c r="T138" s="93"/>
      <c r="U138" s="22" t="s">
        <v>40</v>
      </c>
      <c r="V138" s="94">
        <v>0.14000000000000001</v>
      </c>
      <c r="W138" s="94">
        <f>$V$138*$K$138</f>
        <v>27.300000000000004</v>
      </c>
      <c r="X138" s="94">
        <v>0</v>
      </c>
      <c r="Y138" s="94">
        <f>$X$138*$K$138</f>
        <v>0</v>
      </c>
      <c r="Z138" s="94">
        <v>0</v>
      </c>
      <c r="AA138" s="95">
        <f>$Z$138*$K$138</f>
        <v>0</v>
      </c>
      <c r="AR138" s="5" t="s">
        <v>135</v>
      </c>
      <c r="AT138" s="5" t="s">
        <v>131</v>
      </c>
      <c r="AU138" s="5" t="s">
        <v>92</v>
      </c>
      <c r="AY138" s="5" t="s">
        <v>130</v>
      </c>
      <c r="BE138" s="96">
        <f>IF($U$138="základní",$N$138,0)</f>
        <v>0</v>
      </c>
      <c r="BF138" s="96">
        <f>IF($U$138="snížená",$N$138,0)</f>
        <v>0</v>
      </c>
      <c r="BG138" s="96">
        <f>IF($U$138="zákl. přenesená",$N$138,0)</f>
        <v>0</v>
      </c>
      <c r="BH138" s="96">
        <f>IF($U$138="sníž. přenesená",$N$138,0)</f>
        <v>0</v>
      </c>
      <c r="BI138" s="96">
        <f>IF($U$138="nulová",$N$138,0)</f>
        <v>0</v>
      </c>
      <c r="BJ138" s="5" t="s">
        <v>19</v>
      </c>
      <c r="BK138" s="96">
        <f>ROUND($L$138*$K$138,2)</f>
        <v>0</v>
      </c>
      <c r="BL138" s="5" t="s">
        <v>135</v>
      </c>
      <c r="BM138" s="5" t="s">
        <v>187</v>
      </c>
    </row>
    <row r="139" spans="2:65" s="5" customFormat="1" ht="39" customHeight="1">
      <c r="B139" s="17"/>
      <c r="C139" s="89" t="s">
        <v>9</v>
      </c>
      <c r="D139" s="89" t="s">
        <v>131</v>
      </c>
      <c r="E139" s="90" t="s">
        <v>188</v>
      </c>
      <c r="F139" s="429" t="s">
        <v>189</v>
      </c>
      <c r="G139" s="430"/>
      <c r="H139" s="430"/>
      <c r="I139" s="430"/>
      <c r="J139" s="91" t="s">
        <v>134</v>
      </c>
      <c r="K139" s="92">
        <v>5400</v>
      </c>
      <c r="L139" s="431"/>
      <c r="M139" s="430"/>
      <c r="N139" s="431">
        <f>ROUND($L$139*$K$139,2)</f>
        <v>0</v>
      </c>
      <c r="O139" s="430"/>
      <c r="P139" s="430"/>
      <c r="Q139" s="430"/>
      <c r="R139" s="19"/>
      <c r="T139" s="93"/>
      <c r="U139" s="22" t="s">
        <v>40</v>
      </c>
      <c r="V139" s="94">
        <v>0</v>
      </c>
      <c r="W139" s="94">
        <f>$V$139*$K$139</f>
        <v>0</v>
      </c>
      <c r="X139" s="94">
        <v>0</v>
      </c>
      <c r="Y139" s="94">
        <f>$X$139*$K$139</f>
        <v>0</v>
      </c>
      <c r="Z139" s="94">
        <v>0</v>
      </c>
      <c r="AA139" s="95">
        <f>$Z$139*$K$139</f>
        <v>0</v>
      </c>
      <c r="AR139" s="5" t="s">
        <v>135</v>
      </c>
      <c r="AT139" s="5" t="s">
        <v>131</v>
      </c>
      <c r="AU139" s="5" t="s">
        <v>92</v>
      </c>
      <c r="AY139" s="5" t="s">
        <v>130</v>
      </c>
      <c r="BE139" s="96">
        <f>IF($U$139="základní",$N$139,0)</f>
        <v>0</v>
      </c>
      <c r="BF139" s="96">
        <f>IF($U$139="snížená",$N$139,0)</f>
        <v>0</v>
      </c>
      <c r="BG139" s="96">
        <f>IF($U$139="zákl. přenesená",$N$139,0)</f>
        <v>0</v>
      </c>
      <c r="BH139" s="96">
        <f>IF($U$139="sníž. přenesená",$N$139,0)</f>
        <v>0</v>
      </c>
      <c r="BI139" s="96">
        <f>IF($U$139="nulová",$N$139,0)</f>
        <v>0</v>
      </c>
      <c r="BJ139" s="5" t="s">
        <v>19</v>
      </c>
      <c r="BK139" s="96">
        <f>ROUND($L$139*$K$139,2)</f>
        <v>0</v>
      </c>
      <c r="BL139" s="5" t="s">
        <v>135</v>
      </c>
      <c r="BM139" s="5" t="s">
        <v>190</v>
      </c>
    </row>
    <row r="140" spans="2:65" s="5" customFormat="1" ht="39" customHeight="1">
      <c r="B140" s="17"/>
      <c r="C140" s="89" t="s">
        <v>191</v>
      </c>
      <c r="D140" s="89" t="s">
        <v>131</v>
      </c>
      <c r="E140" s="90" t="s">
        <v>192</v>
      </c>
      <c r="F140" s="429" t="s">
        <v>193</v>
      </c>
      <c r="G140" s="430"/>
      <c r="H140" s="430"/>
      <c r="I140" s="430"/>
      <c r="J140" s="91" t="s">
        <v>134</v>
      </c>
      <c r="K140" s="92">
        <v>195</v>
      </c>
      <c r="L140" s="431"/>
      <c r="M140" s="430"/>
      <c r="N140" s="431">
        <f>ROUND($L$140*$K$140,2)</f>
        <v>0</v>
      </c>
      <c r="O140" s="430"/>
      <c r="P140" s="430"/>
      <c r="Q140" s="430"/>
      <c r="R140" s="19"/>
      <c r="T140" s="93"/>
      <c r="U140" s="22" t="s">
        <v>40</v>
      </c>
      <c r="V140" s="94">
        <v>8.6999999999999994E-2</v>
      </c>
      <c r="W140" s="94">
        <f>$V$140*$K$140</f>
        <v>16.965</v>
      </c>
      <c r="X140" s="94">
        <v>0</v>
      </c>
      <c r="Y140" s="94">
        <f>$X$140*$K$140</f>
        <v>0</v>
      </c>
      <c r="Z140" s="94">
        <v>0</v>
      </c>
      <c r="AA140" s="95">
        <f>$Z$140*$K$140</f>
        <v>0</v>
      </c>
      <c r="AR140" s="5" t="s">
        <v>135</v>
      </c>
      <c r="AT140" s="5" t="s">
        <v>131</v>
      </c>
      <c r="AU140" s="5" t="s">
        <v>92</v>
      </c>
      <c r="AY140" s="5" t="s">
        <v>130</v>
      </c>
      <c r="BE140" s="96">
        <f>IF($U$140="základní",$N$140,0)</f>
        <v>0</v>
      </c>
      <c r="BF140" s="96">
        <f>IF($U$140="snížená",$N$140,0)</f>
        <v>0</v>
      </c>
      <c r="BG140" s="96">
        <f>IF($U$140="zákl. přenesená",$N$140,0)</f>
        <v>0</v>
      </c>
      <c r="BH140" s="96">
        <f>IF($U$140="sníž. přenesená",$N$140,0)</f>
        <v>0</v>
      </c>
      <c r="BI140" s="96">
        <f>IF($U$140="nulová",$N$140,0)</f>
        <v>0</v>
      </c>
      <c r="BJ140" s="5" t="s">
        <v>19</v>
      </c>
      <c r="BK140" s="96">
        <f>ROUND($L$140*$K$140,2)</f>
        <v>0</v>
      </c>
      <c r="BL140" s="5" t="s">
        <v>135</v>
      </c>
      <c r="BM140" s="5" t="s">
        <v>194</v>
      </c>
    </row>
    <row r="141" spans="2:65" s="5" customFormat="1" ht="39" customHeight="1">
      <c r="B141" s="17"/>
      <c r="C141" s="89" t="s">
        <v>195</v>
      </c>
      <c r="D141" s="89" t="s">
        <v>131</v>
      </c>
      <c r="E141" s="90" t="s">
        <v>196</v>
      </c>
      <c r="F141" s="429" t="s">
        <v>197</v>
      </c>
      <c r="G141" s="430"/>
      <c r="H141" s="430"/>
      <c r="I141" s="430"/>
      <c r="J141" s="91" t="s">
        <v>134</v>
      </c>
      <c r="K141" s="92">
        <v>158</v>
      </c>
      <c r="L141" s="431"/>
      <c r="M141" s="430"/>
      <c r="N141" s="431">
        <f>ROUND($L$141*$K$141,2)</f>
        <v>0</v>
      </c>
      <c r="O141" s="430"/>
      <c r="P141" s="430"/>
      <c r="Q141" s="430"/>
      <c r="R141" s="19"/>
      <c r="T141" s="93"/>
      <c r="U141" s="22" t="s">
        <v>40</v>
      </c>
      <c r="V141" s="94">
        <v>3.2000000000000001E-2</v>
      </c>
      <c r="W141" s="94">
        <f>$V$141*$K$141</f>
        <v>5.056</v>
      </c>
      <c r="X141" s="94">
        <v>0</v>
      </c>
      <c r="Y141" s="94">
        <f>$X$141*$K$141</f>
        <v>0</v>
      </c>
      <c r="Z141" s="94">
        <v>7.0000000000000001E-3</v>
      </c>
      <c r="AA141" s="95">
        <f>$Z$141*$K$141</f>
        <v>1.1060000000000001</v>
      </c>
      <c r="AR141" s="5" t="s">
        <v>135</v>
      </c>
      <c r="AT141" s="5" t="s">
        <v>131</v>
      </c>
      <c r="AU141" s="5" t="s">
        <v>92</v>
      </c>
      <c r="AY141" s="5" t="s">
        <v>130</v>
      </c>
      <c r="BE141" s="96">
        <f>IF($U$141="základní",$N$141,0)</f>
        <v>0</v>
      </c>
      <c r="BF141" s="96">
        <f>IF($U$141="snížená",$N$141,0)</f>
        <v>0</v>
      </c>
      <c r="BG141" s="96">
        <f>IF($U$141="zákl. přenesená",$N$141,0)</f>
        <v>0</v>
      </c>
      <c r="BH141" s="96">
        <f>IF($U$141="sníž. přenesená",$N$141,0)</f>
        <v>0</v>
      </c>
      <c r="BI141" s="96">
        <f>IF($U$141="nulová",$N$141,0)</f>
        <v>0</v>
      </c>
      <c r="BJ141" s="5" t="s">
        <v>19</v>
      </c>
      <c r="BK141" s="96">
        <f>ROUND($L$141*$K$141,2)</f>
        <v>0</v>
      </c>
      <c r="BL141" s="5" t="s">
        <v>135</v>
      </c>
      <c r="BM141" s="5" t="s">
        <v>198</v>
      </c>
    </row>
    <row r="142" spans="2:65" s="5" customFormat="1" ht="27" customHeight="1">
      <c r="B142" s="17"/>
      <c r="C142" s="89" t="s">
        <v>199</v>
      </c>
      <c r="D142" s="89" t="s">
        <v>131</v>
      </c>
      <c r="E142" s="90" t="s">
        <v>200</v>
      </c>
      <c r="F142" s="429" t="s">
        <v>201</v>
      </c>
      <c r="G142" s="430"/>
      <c r="H142" s="430"/>
      <c r="I142" s="430"/>
      <c r="J142" s="91" t="s">
        <v>134</v>
      </c>
      <c r="K142" s="92">
        <v>158</v>
      </c>
      <c r="L142" s="431"/>
      <c r="M142" s="430"/>
      <c r="N142" s="431">
        <f>ROUND($L$142*$K$142,2)</f>
        <v>0</v>
      </c>
      <c r="O142" s="430"/>
      <c r="P142" s="430"/>
      <c r="Q142" s="430"/>
      <c r="R142" s="19"/>
      <c r="T142" s="93"/>
      <c r="U142" s="22" t="s">
        <v>40</v>
      </c>
      <c r="V142" s="94">
        <v>0.27300000000000002</v>
      </c>
      <c r="W142" s="94">
        <f>$V$142*$K$142</f>
        <v>43.134</v>
      </c>
      <c r="X142" s="94">
        <v>0</v>
      </c>
      <c r="Y142" s="94">
        <f>$X$142*$K$142</f>
        <v>0</v>
      </c>
      <c r="Z142" s="94">
        <v>0</v>
      </c>
      <c r="AA142" s="95">
        <f>$Z$142*$K$142</f>
        <v>0</v>
      </c>
      <c r="AR142" s="5" t="s">
        <v>135</v>
      </c>
      <c r="AT142" s="5" t="s">
        <v>131</v>
      </c>
      <c r="AU142" s="5" t="s">
        <v>92</v>
      </c>
      <c r="AY142" s="5" t="s">
        <v>130</v>
      </c>
      <c r="BE142" s="96">
        <f>IF($U$142="základní",$N$142,0)</f>
        <v>0</v>
      </c>
      <c r="BF142" s="96">
        <f>IF($U$142="snížená",$N$142,0)</f>
        <v>0</v>
      </c>
      <c r="BG142" s="96">
        <f>IF($U$142="zákl. přenesená",$N$142,0)</f>
        <v>0</v>
      </c>
      <c r="BH142" s="96">
        <f>IF($U$142="sníž. přenesená",$N$142,0)</f>
        <v>0</v>
      </c>
      <c r="BI142" s="96">
        <f>IF($U$142="nulová",$N$142,0)</f>
        <v>0</v>
      </c>
      <c r="BJ142" s="5" t="s">
        <v>19</v>
      </c>
      <c r="BK142" s="96">
        <f>ROUND($L$142*$K$142,2)</f>
        <v>0</v>
      </c>
      <c r="BL142" s="5" t="s">
        <v>135</v>
      </c>
      <c r="BM142" s="5" t="s">
        <v>202</v>
      </c>
    </row>
    <row r="143" spans="2:65" s="5" customFormat="1" ht="27" customHeight="1">
      <c r="B143" s="17"/>
      <c r="C143" s="89" t="s">
        <v>203</v>
      </c>
      <c r="D143" s="89" t="s">
        <v>131</v>
      </c>
      <c r="E143" s="90" t="s">
        <v>204</v>
      </c>
      <c r="F143" s="429" t="s">
        <v>205</v>
      </c>
      <c r="G143" s="430"/>
      <c r="H143" s="430"/>
      <c r="I143" s="430"/>
      <c r="J143" s="91" t="s">
        <v>134</v>
      </c>
      <c r="K143" s="92">
        <v>92</v>
      </c>
      <c r="L143" s="431"/>
      <c r="M143" s="430"/>
      <c r="N143" s="431">
        <f>ROUND($L$143*$K$143,2)</f>
        <v>0</v>
      </c>
      <c r="O143" s="430"/>
      <c r="P143" s="430"/>
      <c r="Q143" s="430"/>
      <c r="R143" s="19"/>
      <c r="T143" s="93"/>
      <c r="U143" s="22" t="s">
        <v>40</v>
      </c>
      <c r="V143" s="94">
        <v>0.247</v>
      </c>
      <c r="W143" s="94">
        <f>$V$143*$K$143</f>
        <v>22.724</v>
      </c>
      <c r="X143" s="94">
        <v>4.8000000000000001E-2</v>
      </c>
      <c r="Y143" s="94">
        <f>$X$143*$K$143</f>
        <v>4.4160000000000004</v>
      </c>
      <c r="Z143" s="94">
        <v>4.8000000000000001E-2</v>
      </c>
      <c r="AA143" s="95">
        <f>$Z$143*$K$143</f>
        <v>4.4160000000000004</v>
      </c>
      <c r="AR143" s="5" t="s">
        <v>135</v>
      </c>
      <c r="AT143" s="5" t="s">
        <v>131</v>
      </c>
      <c r="AU143" s="5" t="s">
        <v>92</v>
      </c>
      <c r="AY143" s="5" t="s">
        <v>130</v>
      </c>
      <c r="BE143" s="96">
        <f>IF($U$143="základní",$N$143,0)</f>
        <v>0</v>
      </c>
      <c r="BF143" s="96">
        <f>IF($U$143="snížená",$N$143,0)</f>
        <v>0</v>
      </c>
      <c r="BG143" s="96">
        <f>IF($U$143="zákl. přenesená",$N$143,0)</f>
        <v>0</v>
      </c>
      <c r="BH143" s="96">
        <f>IF($U$143="sníž. přenesená",$N$143,0)</f>
        <v>0</v>
      </c>
      <c r="BI143" s="96">
        <f>IF($U$143="nulová",$N$143,0)</f>
        <v>0</v>
      </c>
      <c r="BJ143" s="5" t="s">
        <v>19</v>
      </c>
      <c r="BK143" s="96">
        <f>ROUND($L$143*$K$143,2)</f>
        <v>0</v>
      </c>
      <c r="BL143" s="5" t="s">
        <v>135</v>
      </c>
      <c r="BM143" s="5" t="s">
        <v>206</v>
      </c>
    </row>
    <row r="144" spans="2:65" s="5" customFormat="1" ht="27" customHeight="1">
      <c r="B144" s="17"/>
      <c r="C144" s="89" t="s">
        <v>207</v>
      </c>
      <c r="D144" s="89" t="s">
        <v>131</v>
      </c>
      <c r="E144" s="90" t="s">
        <v>208</v>
      </c>
      <c r="F144" s="429" t="s">
        <v>209</v>
      </c>
      <c r="G144" s="430"/>
      <c r="H144" s="430"/>
      <c r="I144" s="430"/>
      <c r="J144" s="91" t="s">
        <v>134</v>
      </c>
      <c r="K144" s="92">
        <v>36.799999999999997</v>
      </c>
      <c r="L144" s="431"/>
      <c r="M144" s="430"/>
      <c r="N144" s="431">
        <f>ROUND($L$144*$K$144,2)</f>
        <v>0</v>
      </c>
      <c r="O144" s="430"/>
      <c r="P144" s="430"/>
      <c r="Q144" s="430"/>
      <c r="R144" s="19"/>
      <c r="T144" s="93"/>
      <c r="U144" s="22" t="s">
        <v>40</v>
      </c>
      <c r="V144" s="94">
        <v>0.61399999999999999</v>
      </c>
      <c r="W144" s="94">
        <f>$V$144*$K$144</f>
        <v>22.595199999999998</v>
      </c>
      <c r="X144" s="94">
        <v>1.162E-2</v>
      </c>
      <c r="Y144" s="94">
        <f>$X$144*$K$144</f>
        <v>0.427616</v>
      </c>
      <c r="Z144" s="94">
        <v>0</v>
      </c>
      <c r="AA144" s="95">
        <f>$Z$144*$K$144</f>
        <v>0</v>
      </c>
      <c r="AR144" s="5" t="s">
        <v>135</v>
      </c>
      <c r="AT144" s="5" t="s">
        <v>131</v>
      </c>
      <c r="AU144" s="5" t="s">
        <v>92</v>
      </c>
      <c r="AY144" s="5" t="s">
        <v>130</v>
      </c>
      <c r="BE144" s="96">
        <f>IF($U$144="základní",$N$144,0)</f>
        <v>0</v>
      </c>
      <c r="BF144" s="96">
        <f>IF($U$144="snížená",$N$144,0)</f>
        <v>0</v>
      </c>
      <c r="BG144" s="96">
        <f>IF($U$144="zákl. přenesená",$N$144,0)</f>
        <v>0</v>
      </c>
      <c r="BH144" s="96">
        <f>IF($U$144="sníž. přenesená",$N$144,0)</f>
        <v>0</v>
      </c>
      <c r="BI144" s="96">
        <f>IF($U$144="nulová",$N$144,0)</f>
        <v>0</v>
      </c>
      <c r="BJ144" s="5" t="s">
        <v>19</v>
      </c>
      <c r="BK144" s="96">
        <f>ROUND($L$144*$K$144,2)</f>
        <v>0</v>
      </c>
      <c r="BL144" s="5" t="s">
        <v>135</v>
      </c>
      <c r="BM144" s="5" t="s">
        <v>210</v>
      </c>
    </row>
    <row r="145" spans="2:65" s="78" customFormat="1" ht="30.75" customHeight="1">
      <c r="B145" s="79"/>
      <c r="C145" s="80"/>
      <c r="D145" s="88" t="s">
        <v>107</v>
      </c>
      <c r="E145" s="88"/>
      <c r="F145" s="88"/>
      <c r="G145" s="88"/>
      <c r="H145" s="88"/>
      <c r="I145" s="88"/>
      <c r="J145" s="88"/>
      <c r="K145" s="88"/>
      <c r="L145" s="88"/>
      <c r="M145" s="88"/>
      <c r="N145" s="420">
        <f>$BK$145</f>
        <v>0</v>
      </c>
      <c r="O145" s="421"/>
      <c r="P145" s="421"/>
      <c r="Q145" s="421"/>
      <c r="R145" s="82"/>
      <c r="T145" s="83"/>
      <c r="U145" s="80"/>
      <c r="V145" s="80"/>
      <c r="W145" s="84">
        <f>$W$146</f>
        <v>6.574872</v>
      </c>
      <c r="X145" s="80"/>
      <c r="Y145" s="84">
        <f>$Y$146</f>
        <v>0</v>
      </c>
      <c r="Z145" s="80"/>
      <c r="AA145" s="85">
        <f>$AA$146</f>
        <v>0</v>
      </c>
      <c r="AR145" s="86" t="s">
        <v>19</v>
      </c>
      <c r="AT145" s="86" t="s">
        <v>73</v>
      </c>
      <c r="AU145" s="86" t="s">
        <v>19</v>
      </c>
      <c r="AY145" s="86" t="s">
        <v>130</v>
      </c>
      <c r="BK145" s="87">
        <f>$BK$146</f>
        <v>0</v>
      </c>
    </row>
    <row r="146" spans="2:65" s="5" customFormat="1" ht="15.75" customHeight="1">
      <c r="B146" s="17"/>
      <c r="C146" s="89" t="s">
        <v>8</v>
      </c>
      <c r="D146" s="89" t="s">
        <v>131</v>
      </c>
      <c r="E146" s="90" t="s">
        <v>211</v>
      </c>
      <c r="F146" s="429" t="s">
        <v>212</v>
      </c>
      <c r="G146" s="430"/>
      <c r="H146" s="430"/>
      <c r="I146" s="430"/>
      <c r="J146" s="91" t="s">
        <v>213</v>
      </c>
      <c r="K146" s="92">
        <v>7.9119999999999999</v>
      </c>
      <c r="L146" s="431"/>
      <c r="M146" s="430"/>
      <c r="N146" s="431">
        <f>ROUND($L$146*$K$146,2)</f>
        <v>0</v>
      </c>
      <c r="O146" s="430"/>
      <c r="P146" s="430"/>
      <c r="Q146" s="430"/>
      <c r="R146" s="19"/>
      <c r="T146" s="93"/>
      <c r="U146" s="22" t="s">
        <v>40</v>
      </c>
      <c r="V146" s="94">
        <v>0.83099999999999996</v>
      </c>
      <c r="W146" s="94">
        <f>$V$146*$K$146</f>
        <v>6.574872</v>
      </c>
      <c r="X146" s="94">
        <v>0</v>
      </c>
      <c r="Y146" s="94">
        <f>$X$146*$K$146</f>
        <v>0</v>
      </c>
      <c r="Z146" s="94">
        <v>0</v>
      </c>
      <c r="AA146" s="95">
        <f>$Z$146*$K$146</f>
        <v>0</v>
      </c>
      <c r="AR146" s="5" t="s">
        <v>135</v>
      </c>
      <c r="AT146" s="5" t="s">
        <v>131</v>
      </c>
      <c r="AU146" s="5" t="s">
        <v>92</v>
      </c>
      <c r="AY146" s="5" t="s">
        <v>130</v>
      </c>
      <c r="BE146" s="96">
        <f>IF($U$146="základní",$N$146,0)</f>
        <v>0</v>
      </c>
      <c r="BF146" s="96">
        <f>IF($U$146="snížená",$N$146,0)</f>
        <v>0</v>
      </c>
      <c r="BG146" s="96">
        <f>IF($U$146="zákl. přenesená",$N$146,0)</f>
        <v>0</v>
      </c>
      <c r="BH146" s="96">
        <f>IF($U$146="sníž. přenesená",$N$146,0)</f>
        <v>0</v>
      </c>
      <c r="BI146" s="96">
        <f>IF($U$146="nulová",$N$146,0)</f>
        <v>0</v>
      </c>
      <c r="BJ146" s="5" t="s">
        <v>19</v>
      </c>
      <c r="BK146" s="96">
        <f>ROUND($L$146*$K$146,2)</f>
        <v>0</v>
      </c>
      <c r="BL146" s="5" t="s">
        <v>135</v>
      </c>
      <c r="BM146" s="5" t="s">
        <v>214</v>
      </c>
    </row>
    <row r="147" spans="2:65" s="78" customFormat="1" ht="37.5" customHeight="1">
      <c r="B147" s="79"/>
      <c r="C147" s="80"/>
      <c r="D147" s="81" t="s">
        <v>108</v>
      </c>
      <c r="E147" s="81"/>
      <c r="F147" s="81"/>
      <c r="G147" s="81"/>
      <c r="H147" s="81"/>
      <c r="I147" s="81"/>
      <c r="J147" s="81"/>
      <c r="K147" s="81"/>
      <c r="L147" s="81"/>
      <c r="M147" s="81"/>
      <c r="N147" s="422">
        <f>$BK$147</f>
        <v>0</v>
      </c>
      <c r="O147" s="421"/>
      <c r="P147" s="421"/>
      <c r="Q147" s="421"/>
      <c r="R147" s="82"/>
      <c r="T147" s="83"/>
      <c r="U147" s="80"/>
      <c r="V147" s="80"/>
      <c r="W147" s="84">
        <f>$W$148+$W$153+$W$156</f>
        <v>497.34199799999988</v>
      </c>
      <c r="X147" s="80"/>
      <c r="Y147" s="84">
        <f>$Y$148+$Y$153+$Y$156</f>
        <v>5.1558971000000007</v>
      </c>
      <c r="Z147" s="80"/>
      <c r="AA147" s="85">
        <f>$AA$148+$AA$153+$AA$156</f>
        <v>7.4324217000000008</v>
      </c>
      <c r="AR147" s="86" t="s">
        <v>92</v>
      </c>
      <c r="AT147" s="86" t="s">
        <v>73</v>
      </c>
      <c r="AU147" s="86" t="s">
        <v>74</v>
      </c>
      <c r="AY147" s="86" t="s">
        <v>130</v>
      </c>
      <c r="BK147" s="87">
        <f>$BK$148+$BK$153+$BK$156</f>
        <v>0</v>
      </c>
    </row>
    <row r="148" spans="2:65" s="78" customFormat="1" ht="21" customHeight="1">
      <c r="B148" s="79"/>
      <c r="C148" s="80"/>
      <c r="D148" s="88" t="s">
        <v>109</v>
      </c>
      <c r="E148" s="88"/>
      <c r="F148" s="88"/>
      <c r="G148" s="88"/>
      <c r="H148" s="88"/>
      <c r="I148" s="88"/>
      <c r="J148" s="88"/>
      <c r="K148" s="88"/>
      <c r="L148" s="88"/>
      <c r="M148" s="88"/>
      <c r="N148" s="420">
        <f>$BK$148</f>
        <v>0</v>
      </c>
      <c r="O148" s="421"/>
      <c r="P148" s="421"/>
      <c r="Q148" s="421"/>
      <c r="R148" s="82"/>
      <c r="T148" s="83"/>
      <c r="U148" s="80"/>
      <c r="V148" s="80"/>
      <c r="W148" s="84">
        <f>SUM($W$149:$W$152)</f>
        <v>52.819130000000001</v>
      </c>
      <c r="X148" s="80"/>
      <c r="Y148" s="84">
        <f>SUM($Y$149:$Y$152)</f>
        <v>0.45541709999999996</v>
      </c>
      <c r="Z148" s="80"/>
      <c r="AA148" s="85">
        <f>SUM($AA$149:$AA$152)</f>
        <v>1.1669700000000001</v>
      </c>
      <c r="AR148" s="86" t="s">
        <v>92</v>
      </c>
      <c r="AT148" s="86" t="s">
        <v>73</v>
      </c>
      <c r="AU148" s="86" t="s">
        <v>19</v>
      </c>
      <c r="AY148" s="86" t="s">
        <v>130</v>
      </c>
      <c r="BK148" s="87">
        <f>SUM($BK$149:$BK$152)</f>
        <v>0</v>
      </c>
    </row>
    <row r="149" spans="2:65" s="5" customFormat="1" ht="27" customHeight="1">
      <c r="B149" s="17"/>
      <c r="C149" s="89" t="s">
        <v>215</v>
      </c>
      <c r="D149" s="89" t="s">
        <v>131</v>
      </c>
      <c r="E149" s="90" t="s">
        <v>216</v>
      </c>
      <c r="F149" s="429" t="s">
        <v>217</v>
      </c>
      <c r="G149" s="430"/>
      <c r="H149" s="430"/>
      <c r="I149" s="430"/>
      <c r="J149" s="91" t="s">
        <v>134</v>
      </c>
      <c r="K149" s="92">
        <v>166.71</v>
      </c>
      <c r="L149" s="431"/>
      <c r="M149" s="430"/>
      <c r="N149" s="431">
        <f>ROUND($L$149*$K$149,2)</f>
        <v>0</v>
      </c>
      <c r="O149" s="430"/>
      <c r="P149" s="430"/>
      <c r="Q149" s="430"/>
      <c r="R149" s="19"/>
      <c r="T149" s="93"/>
      <c r="U149" s="22" t="s">
        <v>40</v>
      </c>
      <c r="V149" s="94">
        <v>0.12</v>
      </c>
      <c r="W149" s="94">
        <f>$V$149*$K$149</f>
        <v>20.005199999999999</v>
      </c>
      <c r="X149" s="94">
        <v>0</v>
      </c>
      <c r="Y149" s="94">
        <f>$X$149*$K$149</f>
        <v>0</v>
      </c>
      <c r="Z149" s="94">
        <v>7.0000000000000001E-3</v>
      </c>
      <c r="AA149" s="95">
        <f>$Z$149*$K$149</f>
        <v>1.1669700000000001</v>
      </c>
      <c r="AR149" s="5" t="s">
        <v>191</v>
      </c>
      <c r="AT149" s="5" t="s">
        <v>131</v>
      </c>
      <c r="AU149" s="5" t="s">
        <v>92</v>
      </c>
      <c r="AY149" s="5" t="s">
        <v>130</v>
      </c>
      <c r="BE149" s="96">
        <f>IF($U$149="základní",$N$149,0)</f>
        <v>0</v>
      </c>
      <c r="BF149" s="96">
        <f>IF($U$149="snížená",$N$149,0)</f>
        <v>0</v>
      </c>
      <c r="BG149" s="96">
        <f>IF($U$149="zákl. přenesená",$N$149,0)</f>
        <v>0</v>
      </c>
      <c r="BH149" s="96">
        <f>IF($U$149="sníž. přenesená",$N$149,0)</f>
        <v>0</v>
      </c>
      <c r="BI149" s="96">
        <f>IF($U$149="nulová",$N$149,0)</f>
        <v>0</v>
      </c>
      <c r="BJ149" s="5" t="s">
        <v>19</v>
      </c>
      <c r="BK149" s="96">
        <f>ROUND($L$149*$K$149,2)</f>
        <v>0</v>
      </c>
      <c r="BL149" s="5" t="s">
        <v>191</v>
      </c>
      <c r="BM149" s="5" t="s">
        <v>218</v>
      </c>
    </row>
    <row r="150" spans="2:65" s="5" customFormat="1" ht="27" customHeight="1">
      <c r="B150" s="17"/>
      <c r="C150" s="89" t="s">
        <v>219</v>
      </c>
      <c r="D150" s="89" t="s">
        <v>131</v>
      </c>
      <c r="E150" s="90" t="s">
        <v>220</v>
      </c>
      <c r="F150" s="429" t="s">
        <v>221</v>
      </c>
      <c r="G150" s="430"/>
      <c r="H150" s="430"/>
      <c r="I150" s="430"/>
      <c r="J150" s="91" t="s">
        <v>134</v>
      </c>
      <c r="K150" s="92">
        <v>166.71</v>
      </c>
      <c r="L150" s="431"/>
      <c r="M150" s="430"/>
      <c r="N150" s="431">
        <f>ROUND($L$150*$K$150,2)</f>
        <v>0</v>
      </c>
      <c r="O150" s="430"/>
      <c r="P150" s="430"/>
      <c r="Q150" s="430"/>
      <c r="R150" s="19"/>
      <c r="T150" s="93"/>
      <c r="U150" s="22" t="s">
        <v>40</v>
      </c>
      <c r="V150" s="94">
        <v>0.188</v>
      </c>
      <c r="W150" s="94">
        <f>$V$150*$K$150</f>
        <v>31.341480000000001</v>
      </c>
      <c r="X150" s="94">
        <v>1.0000000000000001E-5</v>
      </c>
      <c r="Y150" s="94">
        <f>$X$150*$K$150</f>
        <v>1.6671000000000001E-3</v>
      </c>
      <c r="Z150" s="94">
        <v>0</v>
      </c>
      <c r="AA150" s="95">
        <f>$Z$150*$K$150</f>
        <v>0</v>
      </c>
      <c r="AR150" s="5" t="s">
        <v>191</v>
      </c>
      <c r="AT150" s="5" t="s">
        <v>131</v>
      </c>
      <c r="AU150" s="5" t="s">
        <v>92</v>
      </c>
      <c r="AY150" s="5" t="s">
        <v>130</v>
      </c>
      <c r="BE150" s="96">
        <f>IF($U$150="základní",$N$150,0)</f>
        <v>0</v>
      </c>
      <c r="BF150" s="96">
        <f>IF($U$150="snížená",$N$150,0)</f>
        <v>0</v>
      </c>
      <c r="BG150" s="96">
        <f>IF($U$150="zákl. přenesená",$N$150,0)</f>
        <v>0</v>
      </c>
      <c r="BH150" s="96">
        <f>IF($U$150="sníž. přenesená",$N$150,0)</f>
        <v>0</v>
      </c>
      <c r="BI150" s="96">
        <f>IF($U$150="nulová",$N$150,0)</f>
        <v>0</v>
      </c>
      <c r="BJ150" s="5" t="s">
        <v>19</v>
      </c>
      <c r="BK150" s="96">
        <f>ROUND($L$150*$K$150,2)</f>
        <v>0</v>
      </c>
      <c r="BL150" s="5" t="s">
        <v>191</v>
      </c>
      <c r="BM150" s="5" t="s">
        <v>222</v>
      </c>
    </row>
    <row r="151" spans="2:65" s="5" customFormat="1" ht="27" customHeight="1">
      <c r="B151" s="17"/>
      <c r="C151" s="97" t="s">
        <v>223</v>
      </c>
      <c r="D151" s="97" t="s">
        <v>141</v>
      </c>
      <c r="E151" s="98" t="s">
        <v>224</v>
      </c>
      <c r="F151" s="433" t="s">
        <v>225</v>
      </c>
      <c r="G151" s="434"/>
      <c r="H151" s="434"/>
      <c r="I151" s="434"/>
      <c r="J151" s="99" t="s">
        <v>226</v>
      </c>
      <c r="K151" s="100">
        <v>0.82499999999999996</v>
      </c>
      <c r="L151" s="435"/>
      <c r="M151" s="434"/>
      <c r="N151" s="435">
        <f>ROUND($L$151*$K$151,2)</f>
        <v>0</v>
      </c>
      <c r="O151" s="430"/>
      <c r="P151" s="430"/>
      <c r="Q151" s="430"/>
      <c r="R151" s="19"/>
      <c r="T151" s="93"/>
      <c r="U151" s="22" t="s">
        <v>40</v>
      </c>
      <c r="V151" s="94">
        <v>0</v>
      </c>
      <c r="W151" s="94">
        <f>$V$151*$K$151</f>
        <v>0</v>
      </c>
      <c r="X151" s="94">
        <v>0.55000000000000004</v>
      </c>
      <c r="Y151" s="94">
        <f>$X$151*$K$151</f>
        <v>0.45374999999999999</v>
      </c>
      <c r="Z151" s="94">
        <v>0</v>
      </c>
      <c r="AA151" s="95">
        <f>$Z$151*$K$151</f>
        <v>0</v>
      </c>
      <c r="AR151" s="5" t="s">
        <v>227</v>
      </c>
      <c r="AT151" s="5" t="s">
        <v>141</v>
      </c>
      <c r="AU151" s="5" t="s">
        <v>92</v>
      </c>
      <c r="AY151" s="5" t="s">
        <v>130</v>
      </c>
      <c r="BE151" s="96">
        <f>IF($U$151="základní",$N$151,0)</f>
        <v>0</v>
      </c>
      <c r="BF151" s="96">
        <f>IF($U$151="snížená",$N$151,0)</f>
        <v>0</v>
      </c>
      <c r="BG151" s="96">
        <f>IF($U$151="zákl. přenesená",$N$151,0)</f>
        <v>0</v>
      </c>
      <c r="BH151" s="96">
        <f>IF($U$151="sníž. přenesená",$N$151,0)</f>
        <v>0</v>
      </c>
      <c r="BI151" s="96">
        <f>IF($U$151="nulová",$N$151,0)</f>
        <v>0</v>
      </c>
      <c r="BJ151" s="5" t="s">
        <v>19</v>
      </c>
      <c r="BK151" s="96">
        <f>ROUND($L$151*$K$151,2)</f>
        <v>0</v>
      </c>
      <c r="BL151" s="5" t="s">
        <v>191</v>
      </c>
      <c r="BM151" s="5" t="s">
        <v>228</v>
      </c>
    </row>
    <row r="152" spans="2:65" s="5" customFormat="1" ht="27" customHeight="1">
      <c r="B152" s="17"/>
      <c r="C152" s="89" t="s">
        <v>229</v>
      </c>
      <c r="D152" s="89" t="s">
        <v>131</v>
      </c>
      <c r="E152" s="90" t="s">
        <v>230</v>
      </c>
      <c r="F152" s="429" t="s">
        <v>231</v>
      </c>
      <c r="G152" s="430"/>
      <c r="H152" s="430"/>
      <c r="I152" s="430"/>
      <c r="J152" s="91" t="s">
        <v>213</v>
      </c>
      <c r="K152" s="92">
        <v>0.35</v>
      </c>
      <c r="L152" s="431"/>
      <c r="M152" s="430"/>
      <c r="N152" s="431">
        <f>ROUND($L$152*$K$152,2)</f>
        <v>0</v>
      </c>
      <c r="O152" s="430"/>
      <c r="P152" s="430"/>
      <c r="Q152" s="430"/>
      <c r="R152" s="19"/>
      <c r="T152" s="93"/>
      <c r="U152" s="22" t="s">
        <v>40</v>
      </c>
      <c r="V152" s="94">
        <v>4.2069999999999999</v>
      </c>
      <c r="W152" s="94">
        <f>$V$152*$K$152</f>
        <v>1.4724499999999998</v>
      </c>
      <c r="X152" s="94">
        <v>0</v>
      </c>
      <c r="Y152" s="94">
        <f>$X$152*$K$152</f>
        <v>0</v>
      </c>
      <c r="Z152" s="94">
        <v>0</v>
      </c>
      <c r="AA152" s="95">
        <f>$Z$152*$K$152</f>
        <v>0</v>
      </c>
      <c r="AR152" s="5" t="s">
        <v>191</v>
      </c>
      <c r="AT152" s="5" t="s">
        <v>131</v>
      </c>
      <c r="AU152" s="5" t="s">
        <v>92</v>
      </c>
      <c r="AY152" s="5" t="s">
        <v>130</v>
      </c>
      <c r="BE152" s="96">
        <f>IF($U$152="základní",$N$152,0)</f>
        <v>0</v>
      </c>
      <c r="BF152" s="96">
        <f>IF($U$152="snížená",$N$152,0)</f>
        <v>0</v>
      </c>
      <c r="BG152" s="96">
        <f>IF($U$152="zákl. přenesená",$N$152,0)</f>
        <v>0</v>
      </c>
      <c r="BH152" s="96">
        <f>IF($U$152="sníž. přenesená",$N$152,0)</f>
        <v>0</v>
      </c>
      <c r="BI152" s="96">
        <f>IF($U$152="nulová",$N$152,0)</f>
        <v>0</v>
      </c>
      <c r="BJ152" s="5" t="s">
        <v>19</v>
      </c>
      <c r="BK152" s="96">
        <f>ROUND($L$152*$K$152,2)</f>
        <v>0</v>
      </c>
      <c r="BL152" s="5" t="s">
        <v>191</v>
      </c>
      <c r="BM152" s="5" t="s">
        <v>232</v>
      </c>
    </row>
    <row r="153" spans="2:65" s="78" customFormat="1" ht="30.75" customHeight="1">
      <c r="B153" s="79"/>
      <c r="C153" s="80"/>
      <c r="D153" s="88" t="s">
        <v>110</v>
      </c>
      <c r="E153" s="88"/>
      <c r="F153" s="88"/>
      <c r="G153" s="88"/>
      <c r="H153" s="88"/>
      <c r="I153" s="88"/>
      <c r="J153" s="88"/>
      <c r="K153" s="88"/>
      <c r="L153" s="88"/>
      <c r="M153" s="88"/>
      <c r="N153" s="420">
        <f>$BK$153</f>
        <v>0</v>
      </c>
      <c r="O153" s="421"/>
      <c r="P153" s="421"/>
      <c r="Q153" s="421"/>
      <c r="R153" s="82"/>
      <c r="T153" s="83"/>
      <c r="U153" s="80"/>
      <c r="V153" s="80"/>
      <c r="W153" s="84">
        <f>SUM($W$154:$W$155)</f>
        <v>15.298769999999998</v>
      </c>
      <c r="X153" s="80"/>
      <c r="Y153" s="84">
        <f>SUM($Y$154:$Y$155)</f>
        <v>0.21024000000000001</v>
      </c>
      <c r="Z153" s="80"/>
      <c r="AA153" s="85">
        <f>SUM($AA$154:$AA$155)</f>
        <v>0</v>
      </c>
      <c r="AR153" s="86" t="s">
        <v>92</v>
      </c>
      <c r="AT153" s="86" t="s">
        <v>73</v>
      </c>
      <c r="AU153" s="86" t="s">
        <v>19</v>
      </c>
      <c r="AY153" s="86" t="s">
        <v>130</v>
      </c>
      <c r="BK153" s="87">
        <f>SUM($BK$154:$BK$155)</f>
        <v>0</v>
      </c>
    </row>
    <row r="154" spans="2:65" s="5" customFormat="1" ht="27" customHeight="1">
      <c r="B154" s="17"/>
      <c r="C154" s="89" t="s">
        <v>233</v>
      </c>
      <c r="D154" s="89" t="s">
        <v>131</v>
      </c>
      <c r="E154" s="90" t="s">
        <v>234</v>
      </c>
      <c r="F154" s="429" t="s">
        <v>235</v>
      </c>
      <c r="G154" s="430"/>
      <c r="H154" s="430"/>
      <c r="I154" s="430"/>
      <c r="J154" s="91" t="s">
        <v>236</v>
      </c>
      <c r="K154" s="92">
        <v>48</v>
      </c>
      <c r="L154" s="431"/>
      <c r="M154" s="430"/>
      <c r="N154" s="431">
        <f>ROUND($L$154*$K$154,2)</f>
        <v>0</v>
      </c>
      <c r="O154" s="430"/>
      <c r="P154" s="430"/>
      <c r="Q154" s="430"/>
      <c r="R154" s="19"/>
      <c r="T154" s="93"/>
      <c r="U154" s="22" t="s">
        <v>40</v>
      </c>
      <c r="V154" s="94">
        <v>0.29799999999999999</v>
      </c>
      <c r="W154" s="94">
        <f>$V$154*$K$154</f>
        <v>14.303999999999998</v>
      </c>
      <c r="X154" s="94">
        <v>4.3800000000000002E-3</v>
      </c>
      <c r="Y154" s="94">
        <f>$X$154*$K$154</f>
        <v>0.21024000000000001</v>
      </c>
      <c r="Z154" s="94">
        <v>0</v>
      </c>
      <c r="AA154" s="95">
        <f>$Z$154*$K$154</f>
        <v>0</v>
      </c>
      <c r="AR154" s="5" t="s">
        <v>191</v>
      </c>
      <c r="AT154" s="5" t="s">
        <v>131</v>
      </c>
      <c r="AU154" s="5" t="s">
        <v>92</v>
      </c>
      <c r="AY154" s="5" t="s">
        <v>130</v>
      </c>
      <c r="BE154" s="96">
        <f>IF($U$154="základní",$N$154,0)</f>
        <v>0</v>
      </c>
      <c r="BF154" s="96">
        <f>IF($U$154="snížená",$N$154,0)</f>
        <v>0</v>
      </c>
      <c r="BG154" s="96">
        <f>IF($U$154="zákl. přenesená",$N$154,0)</f>
        <v>0</v>
      </c>
      <c r="BH154" s="96">
        <f>IF($U$154="sníž. přenesená",$N$154,0)</f>
        <v>0</v>
      </c>
      <c r="BI154" s="96">
        <f>IF($U$154="nulová",$N$154,0)</f>
        <v>0</v>
      </c>
      <c r="BJ154" s="5" t="s">
        <v>19</v>
      </c>
      <c r="BK154" s="96">
        <f>ROUND($L$154*$K$154,2)</f>
        <v>0</v>
      </c>
      <c r="BL154" s="5" t="s">
        <v>191</v>
      </c>
      <c r="BM154" s="5" t="s">
        <v>237</v>
      </c>
    </row>
    <row r="155" spans="2:65" s="5" customFormat="1" ht="27" customHeight="1">
      <c r="B155" s="17"/>
      <c r="C155" s="89" t="s">
        <v>238</v>
      </c>
      <c r="D155" s="89" t="s">
        <v>131</v>
      </c>
      <c r="E155" s="90" t="s">
        <v>239</v>
      </c>
      <c r="F155" s="429" t="s">
        <v>240</v>
      </c>
      <c r="G155" s="430"/>
      <c r="H155" s="430"/>
      <c r="I155" s="430"/>
      <c r="J155" s="91" t="s">
        <v>213</v>
      </c>
      <c r="K155" s="92">
        <v>0.21</v>
      </c>
      <c r="L155" s="431"/>
      <c r="M155" s="430"/>
      <c r="N155" s="431">
        <f>ROUND($L$155*$K$155,2)</f>
        <v>0</v>
      </c>
      <c r="O155" s="430"/>
      <c r="P155" s="430"/>
      <c r="Q155" s="430"/>
      <c r="R155" s="19"/>
      <c r="T155" s="93"/>
      <c r="U155" s="22" t="s">
        <v>40</v>
      </c>
      <c r="V155" s="94">
        <v>4.7370000000000001</v>
      </c>
      <c r="W155" s="94">
        <f>$V$155*$K$155</f>
        <v>0.99476999999999993</v>
      </c>
      <c r="X155" s="94">
        <v>0</v>
      </c>
      <c r="Y155" s="94">
        <f>$X$155*$K$155</f>
        <v>0</v>
      </c>
      <c r="Z155" s="94">
        <v>0</v>
      </c>
      <c r="AA155" s="95">
        <f>$Z$155*$K$155</f>
        <v>0</v>
      </c>
      <c r="AR155" s="5" t="s">
        <v>191</v>
      </c>
      <c r="AT155" s="5" t="s">
        <v>131</v>
      </c>
      <c r="AU155" s="5" t="s">
        <v>92</v>
      </c>
      <c r="AY155" s="5" t="s">
        <v>130</v>
      </c>
      <c r="BE155" s="96">
        <f>IF($U$155="základní",$N$155,0)</f>
        <v>0</v>
      </c>
      <c r="BF155" s="96">
        <f>IF($U$155="snížená",$N$155,0)</f>
        <v>0</v>
      </c>
      <c r="BG155" s="96">
        <f>IF($U$155="zákl. přenesená",$N$155,0)</f>
        <v>0</v>
      </c>
      <c r="BH155" s="96">
        <f>IF($U$155="sníž. přenesená",$N$155,0)</f>
        <v>0</v>
      </c>
      <c r="BI155" s="96">
        <f>IF($U$155="nulová",$N$155,0)</f>
        <v>0</v>
      </c>
      <c r="BJ155" s="5" t="s">
        <v>19</v>
      </c>
      <c r="BK155" s="96">
        <f>ROUND($L$155*$K$155,2)</f>
        <v>0</v>
      </c>
      <c r="BL155" s="5" t="s">
        <v>191</v>
      </c>
      <c r="BM155" s="5" t="s">
        <v>241</v>
      </c>
    </row>
    <row r="156" spans="2:65" s="78" customFormat="1" ht="30.75" customHeight="1">
      <c r="B156" s="79"/>
      <c r="C156" s="80"/>
      <c r="D156" s="88" t="s">
        <v>111</v>
      </c>
      <c r="E156" s="88"/>
      <c r="F156" s="88"/>
      <c r="G156" s="88"/>
      <c r="H156" s="88"/>
      <c r="I156" s="88"/>
      <c r="J156" s="88"/>
      <c r="K156" s="88"/>
      <c r="L156" s="88"/>
      <c r="M156" s="88"/>
      <c r="N156" s="420">
        <f>$BK$156</f>
        <v>0</v>
      </c>
      <c r="O156" s="421"/>
      <c r="P156" s="421"/>
      <c r="Q156" s="421"/>
      <c r="R156" s="82"/>
      <c r="T156" s="83"/>
      <c r="U156" s="80"/>
      <c r="V156" s="80"/>
      <c r="W156" s="84">
        <f>SUM($W$157:$W$166)</f>
        <v>429.22409799999991</v>
      </c>
      <c r="X156" s="80"/>
      <c r="Y156" s="84">
        <f>SUM($Y$157:$Y$166)</f>
        <v>4.4902400000000009</v>
      </c>
      <c r="Z156" s="80"/>
      <c r="AA156" s="85">
        <f>SUM($AA$157:$AA$166)</f>
        <v>6.2654517000000007</v>
      </c>
      <c r="AR156" s="86" t="s">
        <v>92</v>
      </c>
      <c r="AT156" s="86" t="s">
        <v>73</v>
      </c>
      <c r="AU156" s="86" t="s">
        <v>19</v>
      </c>
      <c r="AY156" s="86" t="s">
        <v>130</v>
      </c>
      <c r="BK156" s="87">
        <f>SUM($BK$157:$BK$166)</f>
        <v>0</v>
      </c>
    </row>
    <row r="157" spans="2:65" s="5" customFormat="1" ht="27" customHeight="1">
      <c r="B157" s="17"/>
      <c r="C157" s="89" t="s">
        <v>242</v>
      </c>
      <c r="D157" s="89" t="s">
        <v>131</v>
      </c>
      <c r="E157" s="90" t="s">
        <v>243</v>
      </c>
      <c r="F157" s="429" t="s">
        <v>244</v>
      </c>
      <c r="G157" s="430"/>
      <c r="H157" s="430"/>
      <c r="I157" s="430"/>
      <c r="J157" s="91" t="s">
        <v>134</v>
      </c>
      <c r="K157" s="92">
        <v>78</v>
      </c>
      <c r="L157" s="431"/>
      <c r="M157" s="430"/>
      <c r="N157" s="431">
        <f>ROUND($L$157*$K$157,2)</f>
        <v>0</v>
      </c>
      <c r="O157" s="430"/>
      <c r="P157" s="430"/>
      <c r="Q157" s="430"/>
      <c r="R157" s="19"/>
      <c r="T157" s="93"/>
      <c r="U157" s="22" t="s">
        <v>40</v>
      </c>
      <c r="V157" s="94">
        <v>2.1779999999999999</v>
      </c>
      <c r="W157" s="94">
        <f>$V$157*$K$157</f>
        <v>169.88399999999999</v>
      </c>
      <c r="X157" s="94">
        <v>0.05</v>
      </c>
      <c r="Y157" s="94">
        <f>$X$157*$K$157</f>
        <v>3.9000000000000004</v>
      </c>
      <c r="Z157" s="94">
        <v>0</v>
      </c>
      <c r="AA157" s="95">
        <f>$Z$157*$K$157</f>
        <v>0</v>
      </c>
      <c r="AR157" s="5" t="s">
        <v>191</v>
      </c>
      <c r="AT157" s="5" t="s">
        <v>131</v>
      </c>
      <c r="AU157" s="5" t="s">
        <v>92</v>
      </c>
      <c r="AY157" s="5" t="s">
        <v>130</v>
      </c>
      <c r="BE157" s="96">
        <f>IF($U$157="základní",$N$157,0)</f>
        <v>0</v>
      </c>
      <c r="BF157" s="96">
        <f>IF($U$157="snížená",$N$157,0)</f>
        <v>0</v>
      </c>
      <c r="BG157" s="96">
        <f>IF($U$157="zákl. přenesená",$N$157,0)</f>
        <v>0</v>
      </c>
      <c r="BH157" s="96">
        <f>IF($U$157="sníž. přenesená",$N$157,0)</f>
        <v>0</v>
      </c>
      <c r="BI157" s="96">
        <f>IF($U$157="nulová",$N$157,0)</f>
        <v>0</v>
      </c>
      <c r="BJ157" s="5" t="s">
        <v>19</v>
      </c>
      <c r="BK157" s="96">
        <f>ROUND($L$157*$K$157,2)</f>
        <v>0</v>
      </c>
      <c r="BL157" s="5" t="s">
        <v>191</v>
      </c>
      <c r="BM157" s="5" t="s">
        <v>245</v>
      </c>
    </row>
    <row r="158" spans="2:65" s="5" customFormat="1" ht="15.75" customHeight="1">
      <c r="B158" s="17"/>
      <c r="C158" s="89" t="s">
        <v>246</v>
      </c>
      <c r="D158" s="89" t="s">
        <v>131</v>
      </c>
      <c r="E158" s="90" t="s">
        <v>247</v>
      </c>
      <c r="F158" s="429" t="s">
        <v>248</v>
      </c>
      <c r="G158" s="430"/>
      <c r="H158" s="430"/>
      <c r="I158" s="430"/>
      <c r="J158" s="91" t="s">
        <v>236</v>
      </c>
      <c r="K158" s="92">
        <v>73.45</v>
      </c>
      <c r="L158" s="431"/>
      <c r="M158" s="430"/>
      <c r="N158" s="431">
        <f>ROUND($L$158*$K$158,2)</f>
        <v>0</v>
      </c>
      <c r="O158" s="430"/>
      <c r="P158" s="430"/>
      <c r="Q158" s="430"/>
      <c r="R158" s="19"/>
      <c r="T158" s="93"/>
      <c r="U158" s="22" t="s">
        <v>40</v>
      </c>
      <c r="V158" s="94">
        <v>2.367</v>
      </c>
      <c r="W158" s="94">
        <f>$V$158*$K$158</f>
        <v>173.85615000000001</v>
      </c>
      <c r="X158" s="94">
        <v>8.0000000000000002E-3</v>
      </c>
      <c r="Y158" s="94">
        <f>$X$158*$K$158</f>
        <v>0.58760000000000001</v>
      </c>
      <c r="Z158" s="94">
        <v>0</v>
      </c>
      <c r="AA158" s="95">
        <f>$Z$158*$K$158</f>
        <v>0</v>
      </c>
      <c r="AR158" s="5" t="s">
        <v>191</v>
      </c>
      <c r="AT158" s="5" t="s">
        <v>131</v>
      </c>
      <c r="AU158" s="5" t="s">
        <v>92</v>
      </c>
      <c r="AY158" s="5" t="s">
        <v>130</v>
      </c>
      <c r="BE158" s="96">
        <f>IF($U$158="základní",$N$158,0)</f>
        <v>0</v>
      </c>
      <c r="BF158" s="96">
        <f>IF($U$158="snížená",$N$158,0)</f>
        <v>0</v>
      </c>
      <c r="BG158" s="96">
        <f>IF($U$158="zákl. přenesená",$N$158,0)</f>
        <v>0</v>
      </c>
      <c r="BH158" s="96">
        <f>IF($U$158="sníž. přenesená",$N$158,0)</f>
        <v>0</v>
      </c>
      <c r="BI158" s="96">
        <f>IF($U$158="nulová",$N$158,0)</f>
        <v>0</v>
      </c>
      <c r="BJ158" s="5" t="s">
        <v>19</v>
      </c>
      <c r="BK158" s="96">
        <f>ROUND($L$158*$K$158,2)</f>
        <v>0</v>
      </c>
      <c r="BL158" s="5" t="s">
        <v>191</v>
      </c>
      <c r="BM158" s="5" t="s">
        <v>249</v>
      </c>
    </row>
    <row r="159" spans="2:65" s="5" customFormat="1" ht="39" customHeight="1">
      <c r="B159" s="17"/>
      <c r="C159" s="89" t="s">
        <v>250</v>
      </c>
      <c r="D159" s="89" t="s">
        <v>131</v>
      </c>
      <c r="E159" s="90" t="s">
        <v>251</v>
      </c>
      <c r="F159" s="429" t="s">
        <v>252</v>
      </c>
      <c r="G159" s="430"/>
      <c r="H159" s="430"/>
      <c r="I159" s="430"/>
      <c r="J159" s="91" t="s">
        <v>134</v>
      </c>
      <c r="K159" s="92">
        <v>66</v>
      </c>
      <c r="L159" s="431"/>
      <c r="M159" s="430"/>
      <c r="N159" s="431">
        <f>ROUND($L$159*$K$159,2)</f>
        <v>0</v>
      </c>
      <c r="O159" s="430"/>
      <c r="P159" s="430"/>
      <c r="Q159" s="430"/>
      <c r="R159" s="19"/>
      <c r="T159" s="93"/>
      <c r="U159" s="22" t="s">
        <v>40</v>
      </c>
      <c r="V159" s="94">
        <v>0.20699999999999999</v>
      </c>
      <c r="W159" s="94">
        <f>$V$159*$K$159</f>
        <v>13.661999999999999</v>
      </c>
      <c r="X159" s="94">
        <v>4.0000000000000003E-5</v>
      </c>
      <c r="Y159" s="94">
        <f>$X$159*$K$159</f>
        <v>2.6400000000000004E-3</v>
      </c>
      <c r="Z159" s="94">
        <v>0</v>
      </c>
      <c r="AA159" s="95">
        <f>$Z$159*$K$159</f>
        <v>0</v>
      </c>
      <c r="AR159" s="5" t="s">
        <v>191</v>
      </c>
      <c r="AT159" s="5" t="s">
        <v>131</v>
      </c>
      <c r="AU159" s="5" t="s">
        <v>92</v>
      </c>
      <c r="AY159" s="5" t="s">
        <v>130</v>
      </c>
      <c r="BE159" s="96">
        <f>IF($U$159="základní",$N$159,0)</f>
        <v>0</v>
      </c>
      <c r="BF159" s="96">
        <f>IF($U$159="snížená",$N$159,0)</f>
        <v>0</v>
      </c>
      <c r="BG159" s="96">
        <f>IF($U$159="zákl. přenesená",$N$159,0)</f>
        <v>0</v>
      </c>
      <c r="BH159" s="96">
        <f>IF($U$159="sníž. přenesená",$N$159,0)</f>
        <v>0</v>
      </c>
      <c r="BI159" s="96">
        <f>IF($U$159="nulová",$N$159,0)</f>
        <v>0</v>
      </c>
      <c r="BJ159" s="5" t="s">
        <v>19</v>
      </c>
      <c r="BK159" s="96">
        <f>ROUND($L$159*$K$159,2)</f>
        <v>0</v>
      </c>
      <c r="BL159" s="5" t="s">
        <v>191</v>
      </c>
      <c r="BM159" s="5" t="s">
        <v>253</v>
      </c>
    </row>
    <row r="160" spans="2:65" s="5" customFormat="1" ht="27" customHeight="1">
      <c r="B160" s="17"/>
      <c r="C160" s="89" t="s">
        <v>254</v>
      </c>
      <c r="D160" s="89" t="s">
        <v>131</v>
      </c>
      <c r="E160" s="90" t="s">
        <v>255</v>
      </c>
      <c r="F160" s="429" t="s">
        <v>256</v>
      </c>
      <c r="G160" s="430"/>
      <c r="H160" s="430"/>
      <c r="I160" s="430"/>
      <c r="J160" s="91" t="s">
        <v>134</v>
      </c>
      <c r="K160" s="92">
        <v>42.56</v>
      </c>
      <c r="L160" s="431"/>
      <c r="M160" s="430"/>
      <c r="N160" s="431">
        <f>ROUND($L$160*$K$160,2)</f>
        <v>0</v>
      </c>
      <c r="O160" s="430"/>
      <c r="P160" s="430"/>
      <c r="Q160" s="430"/>
      <c r="R160" s="19"/>
      <c r="T160" s="93"/>
      <c r="U160" s="22" t="s">
        <v>40</v>
      </c>
      <c r="V160" s="94">
        <v>0.41799999999999998</v>
      </c>
      <c r="W160" s="94">
        <f>$V$160*$K$160</f>
        <v>17.79008</v>
      </c>
      <c r="X160" s="94">
        <v>0</v>
      </c>
      <c r="Y160" s="94">
        <f>$X$160*$K$160</f>
        <v>0</v>
      </c>
      <c r="Z160" s="94">
        <v>0.12062</v>
      </c>
      <c r="AA160" s="95">
        <f>$Z$160*$K$160</f>
        <v>5.1335872000000009</v>
      </c>
      <c r="AR160" s="5" t="s">
        <v>191</v>
      </c>
      <c r="AT160" s="5" t="s">
        <v>131</v>
      </c>
      <c r="AU160" s="5" t="s">
        <v>92</v>
      </c>
      <c r="AY160" s="5" t="s">
        <v>130</v>
      </c>
      <c r="BE160" s="96">
        <f>IF($U$160="základní",$N$160,0)</f>
        <v>0</v>
      </c>
      <c r="BF160" s="96">
        <f>IF($U$160="snížená",$N$160,0)</f>
        <v>0</v>
      </c>
      <c r="BG160" s="96">
        <f>IF($U$160="zákl. přenesená",$N$160,0)</f>
        <v>0</v>
      </c>
      <c r="BH160" s="96">
        <f>IF($U$160="sníž. přenesená",$N$160,0)</f>
        <v>0</v>
      </c>
      <c r="BI160" s="96">
        <f>IF($U$160="nulová",$N$160,0)</f>
        <v>0</v>
      </c>
      <c r="BJ160" s="5" t="s">
        <v>19</v>
      </c>
      <c r="BK160" s="96">
        <f>ROUND($L$160*$K$160,2)</f>
        <v>0</v>
      </c>
      <c r="BL160" s="5" t="s">
        <v>191</v>
      </c>
      <c r="BM160" s="5" t="s">
        <v>257</v>
      </c>
    </row>
    <row r="161" spans="2:65" s="5" customFormat="1" ht="27" customHeight="1">
      <c r="B161" s="17"/>
      <c r="C161" s="89" t="s">
        <v>227</v>
      </c>
      <c r="D161" s="89" t="s">
        <v>131</v>
      </c>
      <c r="E161" s="90" t="s">
        <v>258</v>
      </c>
      <c r="F161" s="429" t="s">
        <v>259</v>
      </c>
      <c r="G161" s="430"/>
      <c r="H161" s="430"/>
      <c r="I161" s="430"/>
      <c r="J161" s="91" t="s">
        <v>134</v>
      </c>
      <c r="K161" s="92">
        <v>42.56</v>
      </c>
      <c r="L161" s="431"/>
      <c r="M161" s="430"/>
      <c r="N161" s="431">
        <f>ROUND($L$161*$K$161,2)</f>
        <v>0</v>
      </c>
      <c r="O161" s="430"/>
      <c r="P161" s="430"/>
      <c r="Q161" s="430"/>
      <c r="R161" s="19"/>
      <c r="T161" s="93"/>
      <c r="U161" s="22" t="s">
        <v>40</v>
      </c>
      <c r="V161" s="94">
        <v>0.05</v>
      </c>
      <c r="W161" s="94">
        <f>$V$161*$K$161</f>
        <v>2.1280000000000001</v>
      </c>
      <c r="X161" s="94">
        <v>0</v>
      </c>
      <c r="Y161" s="94">
        <f>$X$161*$K$161</f>
        <v>0</v>
      </c>
      <c r="Z161" s="94">
        <v>0</v>
      </c>
      <c r="AA161" s="95">
        <f>$Z$161*$K$161</f>
        <v>0</v>
      </c>
      <c r="AR161" s="5" t="s">
        <v>191</v>
      </c>
      <c r="AT161" s="5" t="s">
        <v>131</v>
      </c>
      <c r="AU161" s="5" t="s">
        <v>92</v>
      </c>
      <c r="AY161" s="5" t="s">
        <v>130</v>
      </c>
      <c r="BE161" s="96">
        <f>IF($U$161="základní",$N$161,0)</f>
        <v>0</v>
      </c>
      <c r="BF161" s="96">
        <f>IF($U$161="snížená",$N$161,0)</f>
        <v>0</v>
      </c>
      <c r="BG161" s="96">
        <f>IF($U$161="zákl. přenesená",$N$161,0)</f>
        <v>0</v>
      </c>
      <c r="BH161" s="96">
        <f>IF($U$161="sníž. přenesená",$N$161,0)</f>
        <v>0</v>
      </c>
      <c r="BI161" s="96">
        <f>IF($U$161="nulová",$N$161,0)</f>
        <v>0</v>
      </c>
      <c r="BJ161" s="5" t="s">
        <v>19</v>
      </c>
      <c r="BK161" s="96">
        <f>ROUND($L$161*$K$161,2)</f>
        <v>0</v>
      </c>
      <c r="BL161" s="5" t="s">
        <v>191</v>
      </c>
      <c r="BM161" s="5" t="s">
        <v>260</v>
      </c>
    </row>
    <row r="162" spans="2:65" s="5" customFormat="1" ht="27" customHeight="1">
      <c r="B162" s="17"/>
      <c r="C162" s="89" t="s">
        <v>261</v>
      </c>
      <c r="D162" s="89" t="s">
        <v>131</v>
      </c>
      <c r="E162" s="90" t="s">
        <v>262</v>
      </c>
      <c r="F162" s="429" t="s">
        <v>263</v>
      </c>
      <c r="G162" s="430"/>
      <c r="H162" s="430"/>
      <c r="I162" s="430"/>
      <c r="J162" s="91" t="s">
        <v>236</v>
      </c>
      <c r="K162" s="92">
        <v>73.45</v>
      </c>
      <c r="L162" s="431"/>
      <c r="M162" s="430"/>
      <c r="N162" s="431">
        <f>ROUND($L$162*$K$162,2)</f>
        <v>0</v>
      </c>
      <c r="O162" s="430"/>
      <c r="P162" s="430"/>
      <c r="Q162" s="430"/>
      <c r="R162" s="19"/>
      <c r="T162" s="93"/>
      <c r="U162" s="22" t="s">
        <v>40</v>
      </c>
      <c r="V162" s="94">
        <v>0.191</v>
      </c>
      <c r="W162" s="94">
        <f>$V$162*$K$162</f>
        <v>14.02895</v>
      </c>
      <c r="X162" s="94">
        <v>0</v>
      </c>
      <c r="Y162" s="94">
        <f>$X$162*$K$162</f>
        <v>0</v>
      </c>
      <c r="Z162" s="94">
        <v>1.541E-2</v>
      </c>
      <c r="AA162" s="95">
        <f>$Z$162*$K$162</f>
        <v>1.1318645000000001</v>
      </c>
      <c r="AR162" s="5" t="s">
        <v>191</v>
      </c>
      <c r="AT162" s="5" t="s">
        <v>131</v>
      </c>
      <c r="AU162" s="5" t="s">
        <v>92</v>
      </c>
      <c r="AY162" s="5" t="s">
        <v>130</v>
      </c>
      <c r="BE162" s="96">
        <f>IF($U$162="základní",$N$162,0)</f>
        <v>0</v>
      </c>
      <c r="BF162" s="96">
        <f>IF($U$162="snížená",$N$162,0)</f>
        <v>0</v>
      </c>
      <c r="BG162" s="96">
        <f>IF($U$162="zákl. přenesená",$N$162,0)</f>
        <v>0</v>
      </c>
      <c r="BH162" s="96">
        <f>IF($U$162="sníž. přenesená",$N$162,0)</f>
        <v>0</v>
      </c>
      <c r="BI162" s="96">
        <f>IF($U$162="nulová",$N$162,0)</f>
        <v>0</v>
      </c>
      <c r="BJ162" s="5" t="s">
        <v>19</v>
      </c>
      <c r="BK162" s="96">
        <f>ROUND($L$162*$K$162,2)</f>
        <v>0</v>
      </c>
      <c r="BL162" s="5" t="s">
        <v>191</v>
      </c>
      <c r="BM162" s="5" t="s">
        <v>264</v>
      </c>
    </row>
    <row r="163" spans="2:65" s="5" customFormat="1" ht="39" customHeight="1">
      <c r="B163" s="17"/>
      <c r="C163" s="89" t="s">
        <v>265</v>
      </c>
      <c r="D163" s="89" t="s">
        <v>131</v>
      </c>
      <c r="E163" s="90" t="s">
        <v>266</v>
      </c>
      <c r="F163" s="429" t="s">
        <v>267</v>
      </c>
      <c r="G163" s="430"/>
      <c r="H163" s="430"/>
      <c r="I163" s="430"/>
      <c r="J163" s="91" t="s">
        <v>236</v>
      </c>
      <c r="K163" s="92">
        <v>73.45</v>
      </c>
      <c r="L163" s="431"/>
      <c r="M163" s="430"/>
      <c r="N163" s="431">
        <f>ROUND($L$163*$K$163,2)</f>
        <v>0</v>
      </c>
      <c r="O163" s="430"/>
      <c r="P163" s="430"/>
      <c r="Q163" s="430"/>
      <c r="R163" s="19"/>
      <c r="T163" s="93"/>
      <c r="U163" s="22" t="s">
        <v>40</v>
      </c>
      <c r="V163" s="94">
        <v>7.3999999999999996E-2</v>
      </c>
      <c r="W163" s="94">
        <f>$V$163*$K$163</f>
        <v>5.4352999999999998</v>
      </c>
      <c r="X163" s="94">
        <v>0</v>
      </c>
      <c r="Y163" s="94">
        <f>$X$163*$K$163</f>
        <v>0</v>
      </c>
      <c r="Z163" s="94">
        <v>0</v>
      </c>
      <c r="AA163" s="95">
        <f>$Z$163*$K$163</f>
        <v>0</v>
      </c>
      <c r="AR163" s="5" t="s">
        <v>191</v>
      </c>
      <c r="AT163" s="5" t="s">
        <v>131</v>
      </c>
      <c r="AU163" s="5" t="s">
        <v>92</v>
      </c>
      <c r="AY163" s="5" t="s">
        <v>130</v>
      </c>
      <c r="BE163" s="96">
        <f>IF($U$163="základní",$N$163,0)</f>
        <v>0</v>
      </c>
      <c r="BF163" s="96">
        <f>IF($U$163="snížená",$N$163,0)</f>
        <v>0</v>
      </c>
      <c r="BG163" s="96">
        <f>IF($U$163="zákl. přenesená",$N$163,0)</f>
        <v>0</v>
      </c>
      <c r="BH163" s="96">
        <f>IF($U$163="sníž. přenesená",$N$163,0)</f>
        <v>0</v>
      </c>
      <c r="BI163" s="96">
        <f>IF($U$163="nulová",$N$163,0)</f>
        <v>0</v>
      </c>
      <c r="BJ163" s="5" t="s">
        <v>19</v>
      </c>
      <c r="BK163" s="96">
        <f>ROUND($L$163*$K$163,2)</f>
        <v>0</v>
      </c>
      <c r="BL163" s="5" t="s">
        <v>191</v>
      </c>
      <c r="BM163" s="5" t="s">
        <v>268</v>
      </c>
    </row>
    <row r="164" spans="2:65" s="5" customFormat="1" ht="15.75" customHeight="1">
      <c r="B164" s="17"/>
      <c r="C164" s="89" t="s">
        <v>269</v>
      </c>
      <c r="D164" s="89" t="s">
        <v>131</v>
      </c>
      <c r="E164" s="90" t="s">
        <v>270</v>
      </c>
      <c r="F164" s="429" t="s">
        <v>271</v>
      </c>
      <c r="G164" s="430"/>
      <c r="H164" s="430"/>
      <c r="I164" s="430"/>
      <c r="J164" s="91" t="s">
        <v>134</v>
      </c>
      <c r="K164" s="92">
        <v>166.71</v>
      </c>
      <c r="L164" s="431"/>
      <c r="M164" s="430"/>
      <c r="N164" s="431">
        <f>ROUND($L$164*$K$164,2)</f>
        <v>0</v>
      </c>
      <c r="O164" s="430"/>
      <c r="P164" s="430"/>
      <c r="Q164" s="430"/>
      <c r="R164" s="19"/>
      <c r="T164" s="93"/>
      <c r="U164" s="22" t="s">
        <v>40</v>
      </c>
      <c r="V164" s="94">
        <v>0.14000000000000001</v>
      </c>
      <c r="W164" s="94">
        <f>$V$164*$K$164</f>
        <v>23.339400000000005</v>
      </c>
      <c r="X164" s="94">
        <v>0</v>
      </c>
      <c r="Y164" s="94">
        <f>$X$164*$K$164</f>
        <v>0</v>
      </c>
      <c r="Z164" s="94">
        <v>0</v>
      </c>
      <c r="AA164" s="95">
        <f>$Z$164*$K$164</f>
        <v>0</v>
      </c>
      <c r="AR164" s="5" t="s">
        <v>191</v>
      </c>
      <c r="AT164" s="5" t="s">
        <v>131</v>
      </c>
      <c r="AU164" s="5" t="s">
        <v>92</v>
      </c>
      <c r="AY164" s="5" t="s">
        <v>130</v>
      </c>
      <c r="BE164" s="96">
        <f>IF($U$164="základní",$N$164,0)</f>
        <v>0</v>
      </c>
      <c r="BF164" s="96">
        <f>IF($U$164="snížená",$N$164,0)</f>
        <v>0</v>
      </c>
      <c r="BG164" s="96">
        <f>IF($U$164="zákl. přenesená",$N$164,0)</f>
        <v>0</v>
      </c>
      <c r="BH164" s="96">
        <f>IF($U$164="sníž. přenesená",$N$164,0)</f>
        <v>0</v>
      </c>
      <c r="BI164" s="96">
        <f>IF($U$164="nulová",$N$164,0)</f>
        <v>0</v>
      </c>
      <c r="BJ164" s="5" t="s">
        <v>19</v>
      </c>
      <c r="BK164" s="96">
        <f>ROUND($L$164*$K$164,2)</f>
        <v>0</v>
      </c>
      <c r="BL164" s="5" t="s">
        <v>191</v>
      </c>
      <c r="BM164" s="5" t="s">
        <v>272</v>
      </c>
    </row>
    <row r="165" spans="2:65" s="5" customFormat="1" ht="27" customHeight="1">
      <c r="B165" s="17"/>
      <c r="C165" s="89" t="s">
        <v>273</v>
      </c>
      <c r="D165" s="89" t="s">
        <v>131</v>
      </c>
      <c r="E165" s="90" t="s">
        <v>274</v>
      </c>
      <c r="F165" s="429" t="s">
        <v>275</v>
      </c>
      <c r="G165" s="430"/>
      <c r="H165" s="430"/>
      <c r="I165" s="430"/>
      <c r="J165" s="91" t="s">
        <v>236</v>
      </c>
      <c r="K165" s="92">
        <v>73.45</v>
      </c>
      <c r="L165" s="431"/>
      <c r="M165" s="430"/>
      <c r="N165" s="431">
        <f>ROUND($L$165*$K$165,2)</f>
        <v>0</v>
      </c>
      <c r="O165" s="430"/>
      <c r="P165" s="430"/>
      <c r="Q165" s="430"/>
      <c r="R165" s="19"/>
      <c r="T165" s="93"/>
      <c r="U165" s="22" t="s">
        <v>40</v>
      </c>
      <c r="V165" s="94">
        <v>5.7000000000000002E-2</v>
      </c>
      <c r="W165" s="94">
        <f>$V$165*$K$165</f>
        <v>4.1866500000000002</v>
      </c>
      <c r="X165" s="94">
        <v>0</v>
      </c>
      <c r="Y165" s="94">
        <f>$X$165*$K$165</f>
        <v>0</v>
      </c>
      <c r="Z165" s="94">
        <v>0</v>
      </c>
      <c r="AA165" s="95">
        <f>$Z$165*$K$165</f>
        <v>0</v>
      </c>
      <c r="AR165" s="5" t="s">
        <v>191</v>
      </c>
      <c r="AT165" s="5" t="s">
        <v>131</v>
      </c>
      <c r="AU165" s="5" t="s">
        <v>92</v>
      </c>
      <c r="AY165" s="5" t="s">
        <v>130</v>
      </c>
      <c r="BE165" s="96">
        <f>IF($U$165="základní",$N$165,0)</f>
        <v>0</v>
      </c>
      <c r="BF165" s="96">
        <f>IF($U$165="snížená",$N$165,0)</f>
        <v>0</v>
      </c>
      <c r="BG165" s="96">
        <f>IF($U$165="zákl. přenesená",$N$165,0)</f>
        <v>0</v>
      </c>
      <c r="BH165" s="96">
        <f>IF($U$165="sníž. přenesená",$N$165,0)</f>
        <v>0</v>
      </c>
      <c r="BI165" s="96">
        <f>IF($U$165="nulová",$N$165,0)</f>
        <v>0</v>
      </c>
      <c r="BJ165" s="5" t="s">
        <v>19</v>
      </c>
      <c r="BK165" s="96">
        <f>ROUND($L$165*$K$165,2)</f>
        <v>0</v>
      </c>
      <c r="BL165" s="5" t="s">
        <v>191</v>
      </c>
      <c r="BM165" s="5" t="s">
        <v>276</v>
      </c>
    </row>
    <row r="166" spans="2:65" s="5" customFormat="1" ht="27" customHeight="1">
      <c r="B166" s="17"/>
      <c r="C166" s="89" t="s">
        <v>277</v>
      </c>
      <c r="D166" s="89" t="s">
        <v>131</v>
      </c>
      <c r="E166" s="90" t="s">
        <v>278</v>
      </c>
      <c r="F166" s="429" t="s">
        <v>279</v>
      </c>
      <c r="G166" s="430"/>
      <c r="H166" s="430"/>
      <c r="I166" s="430"/>
      <c r="J166" s="91" t="s">
        <v>213</v>
      </c>
      <c r="K166" s="92">
        <v>2.2559999999999998</v>
      </c>
      <c r="L166" s="431"/>
      <c r="M166" s="430"/>
      <c r="N166" s="431">
        <f>ROUND($L$166*$K$166,2)</f>
        <v>0</v>
      </c>
      <c r="O166" s="430"/>
      <c r="P166" s="430"/>
      <c r="Q166" s="430"/>
      <c r="R166" s="19"/>
      <c r="T166" s="93"/>
      <c r="U166" s="22" t="s">
        <v>40</v>
      </c>
      <c r="V166" s="94">
        <v>2.1779999999999999</v>
      </c>
      <c r="W166" s="94">
        <f>$V$166*$K$166</f>
        <v>4.9135679999999997</v>
      </c>
      <c r="X166" s="94">
        <v>0</v>
      </c>
      <c r="Y166" s="94">
        <f>$X$166*$K$166</f>
        <v>0</v>
      </c>
      <c r="Z166" s="94">
        <v>0</v>
      </c>
      <c r="AA166" s="95">
        <f>$Z$166*$K$166</f>
        <v>0</v>
      </c>
      <c r="AR166" s="5" t="s">
        <v>191</v>
      </c>
      <c r="AT166" s="5" t="s">
        <v>131</v>
      </c>
      <c r="AU166" s="5" t="s">
        <v>92</v>
      </c>
      <c r="AY166" s="5" t="s">
        <v>130</v>
      </c>
      <c r="BE166" s="96">
        <f>IF($U$166="základní",$N$166,0)</f>
        <v>0</v>
      </c>
      <c r="BF166" s="96">
        <f>IF($U$166="snížená",$N$166,0)</f>
        <v>0</v>
      </c>
      <c r="BG166" s="96">
        <f>IF($U$166="zákl. přenesená",$N$166,0)</f>
        <v>0</v>
      </c>
      <c r="BH166" s="96">
        <f>IF($U$166="sníž. přenesená",$N$166,0)</f>
        <v>0</v>
      </c>
      <c r="BI166" s="96">
        <f>IF($U$166="nulová",$N$166,0)</f>
        <v>0</v>
      </c>
      <c r="BJ166" s="5" t="s">
        <v>19</v>
      </c>
      <c r="BK166" s="96">
        <f>ROUND($L$166*$K$166,2)</f>
        <v>0</v>
      </c>
      <c r="BL166" s="5" t="s">
        <v>191</v>
      </c>
      <c r="BM166" s="5" t="s">
        <v>280</v>
      </c>
    </row>
    <row r="167" spans="2:65" s="78" customFormat="1" ht="37.5" customHeight="1">
      <c r="B167" s="79"/>
      <c r="C167" s="80"/>
      <c r="D167" s="81" t="s">
        <v>112</v>
      </c>
      <c r="E167" s="81"/>
      <c r="F167" s="81"/>
      <c r="G167" s="81"/>
      <c r="H167" s="81"/>
      <c r="I167" s="81"/>
      <c r="J167" s="81"/>
      <c r="K167" s="81"/>
      <c r="L167" s="81"/>
      <c r="M167" s="81"/>
      <c r="N167" s="422">
        <f>$BK$167</f>
        <v>0</v>
      </c>
      <c r="O167" s="421"/>
      <c r="P167" s="421"/>
      <c r="Q167" s="421"/>
      <c r="R167" s="82"/>
      <c r="T167" s="83"/>
      <c r="U167" s="80"/>
      <c r="V167" s="80"/>
      <c r="W167" s="84">
        <f>$W$168</f>
        <v>0</v>
      </c>
      <c r="X167" s="80"/>
      <c r="Y167" s="84">
        <f>$Y$168</f>
        <v>0</v>
      </c>
      <c r="Z167" s="80"/>
      <c r="AA167" s="85">
        <f>$AA$168</f>
        <v>0</v>
      </c>
      <c r="AR167" s="86" t="s">
        <v>150</v>
      </c>
      <c r="AT167" s="86" t="s">
        <v>73</v>
      </c>
      <c r="AU167" s="86" t="s">
        <v>74</v>
      </c>
      <c r="AY167" s="86" t="s">
        <v>130</v>
      </c>
      <c r="BK167" s="87">
        <f>$BK$168</f>
        <v>0</v>
      </c>
    </row>
    <row r="168" spans="2:65" s="78" customFormat="1" ht="21" customHeight="1">
      <c r="B168" s="79"/>
      <c r="C168" s="80"/>
      <c r="D168" s="88" t="s">
        <v>313</v>
      </c>
      <c r="E168" s="88"/>
      <c r="F168" s="88"/>
      <c r="G168" s="88"/>
      <c r="H168" s="88"/>
      <c r="I168" s="88"/>
      <c r="J168" s="88"/>
      <c r="K168" s="88"/>
      <c r="L168" s="88"/>
      <c r="M168" s="88"/>
      <c r="N168" s="420">
        <f>$BK$168</f>
        <v>0</v>
      </c>
      <c r="O168" s="421"/>
      <c r="P168" s="421"/>
      <c r="Q168" s="421"/>
      <c r="R168" s="82"/>
      <c r="T168" s="83"/>
      <c r="U168" s="80"/>
      <c r="V168" s="80"/>
      <c r="W168" s="84">
        <f>$W$169</f>
        <v>0</v>
      </c>
      <c r="X168" s="80"/>
      <c r="Y168" s="84">
        <f>$Y$169</f>
        <v>0</v>
      </c>
      <c r="Z168" s="80"/>
      <c r="AA168" s="85">
        <f>$AA$169</f>
        <v>0</v>
      </c>
      <c r="AR168" s="86" t="s">
        <v>150</v>
      </c>
      <c r="AT168" s="86" t="s">
        <v>73</v>
      </c>
      <c r="AU168" s="86" t="s">
        <v>19</v>
      </c>
      <c r="AY168" s="86" t="s">
        <v>130</v>
      </c>
      <c r="BK168" s="87">
        <f>$BK$169</f>
        <v>0</v>
      </c>
    </row>
    <row r="169" spans="2:65" s="5" customFormat="1" ht="15.75" customHeight="1">
      <c r="B169" s="17"/>
      <c r="C169" s="89" t="s">
        <v>281</v>
      </c>
      <c r="D169" s="89" t="s">
        <v>131</v>
      </c>
      <c r="E169" s="90" t="s">
        <v>282</v>
      </c>
      <c r="F169" s="429" t="s">
        <v>314</v>
      </c>
      <c r="G169" s="430"/>
      <c r="H169" s="430"/>
      <c r="I169" s="430"/>
      <c r="J169" s="91" t="s">
        <v>283</v>
      </c>
      <c r="K169" s="92">
        <v>1</v>
      </c>
      <c r="L169" s="431"/>
      <c r="M169" s="430"/>
      <c r="N169" s="431">
        <f>L169</f>
        <v>0</v>
      </c>
      <c r="O169" s="430"/>
      <c r="P169" s="430"/>
      <c r="Q169" s="430"/>
      <c r="R169" s="19"/>
      <c r="T169" s="93"/>
      <c r="U169" s="101" t="s">
        <v>40</v>
      </c>
      <c r="V169" s="102">
        <v>0</v>
      </c>
      <c r="W169" s="102">
        <f>$V$169*$K$169</f>
        <v>0</v>
      </c>
      <c r="X169" s="102">
        <v>0</v>
      </c>
      <c r="Y169" s="102">
        <f>$X$169*$K$169</f>
        <v>0</v>
      </c>
      <c r="Z169" s="102">
        <v>0</v>
      </c>
      <c r="AA169" s="103">
        <f>$Z$169*$K$169</f>
        <v>0</v>
      </c>
      <c r="AR169" s="5" t="s">
        <v>284</v>
      </c>
      <c r="AT169" s="5" t="s">
        <v>131</v>
      </c>
      <c r="AU169" s="5" t="s">
        <v>92</v>
      </c>
      <c r="AY169" s="5" t="s">
        <v>130</v>
      </c>
      <c r="BE169" s="96">
        <f>IF($U$169="základní",$N$169,0)</f>
        <v>0</v>
      </c>
      <c r="BF169" s="96">
        <f>IF($U$169="snížená",$N$169,0)</f>
        <v>0</v>
      </c>
      <c r="BG169" s="96">
        <f>IF($U$169="zákl. přenesená",$N$169,0)</f>
        <v>0</v>
      </c>
      <c r="BH169" s="96">
        <f>IF($U$169="sníž. přenesená",$N$169,0)</f>
        <v>0</v>
      </c>
      <c r="BI169" s="96">
        <f>IF($U$169="nulová",$N$169,0)</f>
        <v>0</v>
      </c>
      <c r="BJ169" s="5" t="s">
        <v>19</v>
      </c>
      <c r="BK169" s="96">
        <f>ROUND($L$169*$K$169,2)</f>
        <v>0</v>
      </c>
      <c r="BL169" s="5" t="s">
        <v>284</v>
      </c>
      <c r="BM169" s="5" t="s">
        <v>285</v>
      </c>
    </row>
    <row r="170" spans="2:65" s="5" customFormat="1" ht="7.5" customHeight="1">
      <c r="B170" s="36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8"/>
    </row>
    <row r="171" spans="2:65" s="2" customFormat="1" ht="14.25" customHeight="1"/>
  </sheetData>
  <sheetProtection formatColumns="0" formatRows="0" sort="0" autoFilter="0"/>
  <customSheetViews>
    <customSheetView guid="{A8335209-B8DA-43A4-A1B0-F38C88322DE3}" showGridLines="0" fitToPage="1" hiddenRows="1" hiddenColumns="1">
      <pane ySplit="1" topLeftCell="A2" activePane="bottomLeft" state="frozenSplit"/>
      <selection pane="bottomLeft" activeCell="C2" sqref="C2:Q2"/>
      <pageMargins left="0.59027779102325439" right="0.59027779102325439" top="0.52083337306976318" bottom="0.48611113429069519" header="0" footer="0"/>
      <pageSetup paperSize="9" scale="95" fitToHeight="100" orientation="portrait" blackAndWhite="1" verticalDpi="0" r:id="rId1"/>
      <headerFooter alignWithMargins="0">
        <oddFooter>&amp;CStrana &amp;P z &amp;N</oddFooter>
      </headerFooter>
    </customSheetView>
  </customSheetViews>
  <mergeCells count="187">
    <mergeCell ref="C2:Q2"/>
    <mergeCell ref="C4:Q4"/>
    <mergeCell ref="F6:P6"/>
    <mergeCell ref="F7:P7"/>
    <mergeCell ref="O9:P9"/>
    <mergeCell ref="O11:P11"/>
    <mergeCell ref="O12:P12"/>
    <mergeCell ref="O14:P14"/>
    <mergeCell ref="O15:P15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N89:Q89"/>
    <mergeCell ref="N90:Q90"/>
    <mergeCell ref="N91:Q91"/>
    <mergeCell ref="N92:Q92"/>
    <mergeCell ref="N93:Q93"/>
    <mergeCell ref="N94:Q94"/>
    <mergeCell ref="F111:P111"/>
    <mergeCell ref="F112:P112"/>
    <mergeCell ref="M114:P114"/>
    <mergeCell ref="M116:Q116"/>
    <mergeCell ref="N95:Q95"/>
    <mergeCell ref="N96:Q96"/>
    <mergeCell ref="N97:Q97"/>
    <mergeCell ref="N98:Q98"/>
    <mergeCell ref="N99:Q99"/>
    <mergeCell ref="N101:Q101"/>
    <mergeCell ref="F119:I119"/>
    <mergeCell ref="L119:M119"/>
    <mergeCell ref="N119:Q119"/>
    <mergeCell ref="F123:I123"/>
    <mergeCell ref="L123:M123"/>
    <mergeCell ref="N123:Q123"/>
    <mergeCell ref="F124:I124"/>
    <mergeCell ref="L124:M124"/>
    <mergeCell ref="N124:Q124"/>
    <mergeCell ref="F125:I125"/>
    <mergeCell ref="L125:M125"/>
    <mergeCell ref="N125:Q125"/>
    <mergeCell ref="F127:I127"/>
    <mergeCell ref="L127:M127"/>
    <mergeCell ref="N127:Q127"/>
    <mergeCell ref="F128:I128"/>
    <mergeCell ref="L128:M128"/>
    <mergeCell ref="N128:Q128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8:I138"/>
    <mergeCell ref="L138:M138"/>
    <mergeCell ref="N138:Q138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46:I146"/>
    <mergeCell ref="L146:M146"/>
    <mergeCell ref="N146:Q146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54:I154"/>
    <mergeCell ref="L154:M154"/>
    <mergeCell ref="N154:Q154"/>
    <mergeCell ref="F155:I155"/>
    <mergeCell ref="L155:M155"/>
    <mergeCell ref="N155:Q155"/>
    <mergeCell ref="F157:I157"/>
    <mergeCell ref="L157:M157"/>
    <mergeCell ref="N157:Q157"/>
    <mergeCell ref="F158:I158"/>
    <mergeCell ref="L158:M158"/>
    <mergeCell ref="N158:Q158"/>
    <mergeCell ref="F159:I159"/>
    <mergeCell ref="L159:M159"/>
    <mergeCell ref="N159:Q159"/>
    <mergeCell ref="F160:I160"/>
    <mergeCell ref="L160:M160"/>
    <mergeCell ref="N160:Q160"/>
    <mergeCell ref="F161:I161"/>
    <mergeCell ref="L161:M161"/>
    <mergeCell ref="N161:Q161"/>
    <mergeCell ref="F162:I162"/>
    <mergeCell ref="L162:M162"/>
    <mergeCell ref="N162:Q162"/>
    <mergeCell ref="F163:I163"/>
    <mergeCell ref="L163:M163"/>
    <mergeCell ref="N163:Q163"/>
    <mergeCell ref="F164:I164"/>
    <mergeCell ref="L164:M164"/>
    <mergeCell ref="N164:Q164"/>
    <mergeCell ref="F165:I165"/>
    <mergeCell ref="L165:M165"/>
    <mergeCell ref="N165:Q165"/>
    <mergeCell ref="F166:I166"/>
    <mergeCell ref="L166:M166"/>
    <mergeCell ref="N166:Q166"/>
    <mergeCell ref="H1:K1"/>
    <mergeCell ref="F169:I169"/>
    <mergeCell ref="L169:M169"/>
    <mergeCell ref="N169:Q169"/>
    <mergeCell ref="N120:Q120"/>
    <mergeCell ref="N121:Q121"/>
    <mergeCell ref="N122:Q122"/>
    <mergeCell ref="N126:Q126"/>
    <mergeCell ref="N137:Q137"/>
    <mergeCell ref="N145:Q145"/>
    <mergeCell ref="S2:AC2"/>
    <mergeCell ref="N148:Q148"/>
    <mergeCell ref="N153:Q153"/>
    <mergeCell ref="N156:Q156"/>
    <mergeCell ref="N167:Q167"/>
    <mergeCell ref="N168:Q168"/>
    <mergeCell ref="N147:Q147"/>
    <mergeCell ref="M117:Q117"/>
    <mergeCell ref="L103:Q103"/>
    <mergeCell ref="C109:Q109"/>
  </mergeCells>
  <hyperlinks>
    <hyperlink ref="F1:G1" location="C2" tooltip="Krycí list rozpočtu" display="1) Krycí list rozpočtu"/>
    <hyperlink ref="H1:K1" location="C86" tooltip="Rekapitulace rozpočtu" display="2) Rekapitulace rozpočtu"/>
    <hyperlink ref="L1" location="C119" tooltip="Rozpočet" display="3) Rozpočet"/>
    <hyperlink ref="S1:T1" location="'Rekapitulace stavby'!C2" tooltip="Rekapitulace stavby" display="Rekapitulace stavby"/>
  </hyperlinks>
  <pageMargins left="0.59027779102325439" right="0.59027779102325439" top="0.52083337306976318" bottom="0.48611113429069519" header="0" footer="0"/>
  <pageSetup paperSize="9" scale="95" fitToHeight="100" orientation="portrait" blackAndWhite="1" r:id="rId2"/>
  <headerFooter alignWithMargins="0">
    <oddFooter>&amp;CStrana &amp;P z &amp;N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M118"/>
  <sheetViews>
    <sheetView topLeftCell="A103" workbookViewId="0">
      <selection activeCell="L117" sqref="L117:M117"/>
    </sheetView>
  </sheetViews>
  <sheetFormatPr defaultColWidth="10.5" defaultRowHeight="14.25" customHeight="1"/>
  <cols>
    <col min="1" max="1" width="8.33203125" style="113" customWidth="1"/>
    <col min="2" max="2" width="1.6640625" style="113" customWidth="1"/>
    <col min="3" max="3" width="4.1640625" style="113" customWidth="1"/>
    <col min="4" max="4" width="4.33203125" style="113" customWidth="1"/>
    <col min="5" max="5" width="17.1640625" style="113" customWidth="1"/>
    <col min="6" max="7" width="11.1640625" style="113" customWidth="1"/>
    <col min="8" max="8" width="12.5" style="113" customWidth="1"/>
    <col min="9" max="9" width="7" style="113" customWidth="1"/>
    <col min="10" max="10" width="5.1640625" style="113" customWidth="1"/>
    <col min="11" max="11" width="11.5" style="113" customWidth="1"/>
    <col min="12" max="12" width="12" style="113" customWidth="1"/>
    <col min="13" max="14" width="6" style="113" customWidth="1"/>
    <col min="15" max="15" width="2" style="113" customWidth="1"/>
    <col min="16" max="16" width="12.5" style="113" customWidth="1"/>
    <col min="17" max="17" width="4.1640625" style="113" customWidth="1"/>
    <col min="18" max="18" width="1.6640625" style="113" customWidth="1"/>
    <col min="19" max="19" width="8.1640625" style="113" customWidth="1"/>
    <col min="20" max="20" width="29.6640625" style="113" hidden="1" customWidth="1"/>
    <col min="21" max="21" width="16.33203125" style="113" hidden="1" customWidth="1"/>
    <col min="22" max="22" width="12.33203125" style="113" hidden="1" customWidth="1"/>
    <col min="23" max="23" width="16.33203125" style="113" hidden="1" customWidth="1"/>
    <col min="24" max="24" width="12.1640625" style="113" hidden="1" customWidth="1"/>
    <col min="25" max="25" width="15" style="113" hidden="1" customWidth="1"/>
    <col min="26" max="26" width="11" style="113" hidden="1" customWidth="1"/>
    <col min="27" max="27" width="15" style="113" hidden="1" customWidth="1"/>
    <col min="28" max="28" width="16.33203125" style="113" hidden="1" customWidth="1"/>
    <col min="29" max="29" width="11" style="113" customWidth="1"/>
    <col min="30" max="30" width="15" style="113" customWidth="1"/>
    <col min="31" max="31" width="16.33203125" style="113" customWidth="1"/>
    <col min="32" max="43" width="10.5" style="113" customWidth="1"/>
    <col min="44" max="64" width="10.5" style="113" hidden="1" customWidth="1"/>
    <col min="65" max="16384" width="10.5" style="113"/>
  </cols>
  <sheetData>
    <row r="1" spans="1:46" s="112" customFormat="1" ht="22.5" customHeight="1">
      <c r="A1" s="108"/>
      <c r="B1" s="109"/>
      <c r="C1" s="109"/>
      <c r="D1" s="110" t="s">
        <v>1</v>
      </c>
      <c r="E1" s="109"/>
      <c r="F1" s="111" t="s">
        <v>309</v>
      </c>
      <c r="G1" s="111"/>
      <c r="H1" s="488" t="s">
        <v>310</v>
      </c>
      <c r="I1" s="488"/>
      <c r="J1" s="488"/>
      <c r="K1" s="488"/>
      <c r="L1" s="111" t="s">
        <v>311</v>
      </c>
      <c r="M1" s="109"/>
      <c r="N1" s="109"/>
      <c r="O1" s="110" t="s">
        <v>91</v>
      </c>
      <c r="P1" s="109"/>
      <c r="Q1" s="109"/>
      <c r="R1" s="109"/>
      <c r="S1" s="111" t="s">
        <v>312</v>
      </c>
      <c r="T1" s="111"/>
      <c r="U1" s="108"/>
      <c r="V1" s="108"/>
    </row>
    <row r="2" spans="1:46" ht="37.5" customHeight="1">
      <c r="C2" s="489" t="s">
        <v>5</v>
      </c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S2" s="491" t="s">
        <v>6</v>
      </c>
      <c r="T2" s="490"/>
      <c r="U2" s="490"/>
      <c r="V2" s="490"/>
      <c r="W2" s="490"/>
      <c r="X2" s="490"/>
      <c r="Y2" s="490"/>
      <c r="Z2" s="490"/>
      <c r="AA2" s="490"/>
      <c r="AB2" s="490"/>
      <c r="AC2" s="490"/>
      <c r="AT2" s="113" t="s">
        <v>315</v>
      </c>
    </row>
    <row r="3" spans="1:46" ht="7.5" customHeight="1">
      <c r="B3" s="114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6"/>
      <c r="AT3" s="113" t="s">
        <v>92</v>
      </c>
    </row>
    <row r="4" spans="1:46" ht="37.5" customHeight="1">
      <c r="B4" s="117"/>
      <c r="C4" s="395" t="s">
        <v>93</v>
      </c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  <c r="R4" s="118"/>
      <c r="T4" s="119" t="s">
        <v>11</v>
      </c>
      <c r="AT4" s="113" t="s">
        <v>4</v>
      </c>
    </row>
    <row r="5" spans="1:46" ht="7.5" customHeight="1">
      <c r="B5" s="117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18"/>
    </row>
    <row r="6" spans="1:46" ht="26.25" customHeight="1">
      <c r="B6" s="117"/>
      <c r="C6" s="120"/>
      <c r="D6" s="121" t="s">
        <v>15</v>
      </c>
      <c r="E6" s="120"/>
      <c r="F6" s="467" t="str">
        <f>'Rekapitulace stavby'!K6</f>
        <v>Údržba a obnova hřbitovních staveb</v>
      </c>
      <c r="G6" s="492"/>
      <c r="H6" s="492"/>
      <c r="I6" s="492"/>
      <c r="J6" s="492"/>
      <c r="K6" s="492"/>
      <c r="L6" s="492"/>
      <c r="M6" s="492"/>
      <c r="N6" s="492"/>
      <c r="O6" s="492"/>
      <c r="P6" s="492"/>
      <c r="Q6" s="120"/>
      <c r="R6" s="118"/>
    </row>
    <row r="7" spans="1:46" s="122" customFormat="1" ht="33.75" customHeight="1">
      <c r="B7" s="123"/>
      <c r="C7" s="124"/>
      <c r="D7" s="125" t="s">
        <v>94</v>
      </c>
      <c r="E7" s="124"/>
      <c r="F7" s="493" t="s">
        <v>95</v>
      </c>
      <c r="G7" s="463"/>
      <c r="H7" s="463"/>
      <c r="I7" s="463"/>
      <c r="J7" s="463"/>
      <c r="K7" s="463"/>
      <c r="L7" s="463"/>
      <c r="M7" s="463"/>
      <c r="N7" s="463"/>
      <c r="O7" s="463"/>
      <c r="P7" s="463"/>
      <c r="Q7" s="124"/>
      <c r="R7" s="126"/>
    </row>
    <row r="8" spans="1:46" s="122" customFormat="1" ht="15" customHeight="1">
      <c r="B8" s="123"/>
      <c r="C8" s="124"/>
      <c r="D8" s="121" t="s">
        <v>17</v>
      </c>
      <c r="E8" s="124"/>
      <c r="F8" s="127"/>
      <c r="G8" s="124"/>
      <c r="H8" s="124"/>
      <c r="I8" s="124"/>
      <c r="J8" s="124"/>
      <c r="K8" s="124"/>
      <c r="L8" s="124"/>
      <c r="M8" s="121" t="s">
        <v>18</v>
      </c>
      <c r="N8" s="124"/>
      <c r="O8" s="127"/>
      <c r="P8" s="124"/>
      <c r="Q8" s="124"/>
      <c r="R8" s="126"/>
    </row>
    <row r="9" spans="1:46" s="122" customFormat="1" ht="15" customHeight="1">
      <c r="B9" s="123"/>
      <c r="C9" s="124"/>
      <c r="D9" s="121" t="s">
        <v>20</v>
      </c>
      <c r="E9" s="124"/>
      <c r="F9" s="127" t="s">
        <v>21</v>
      </c>
      <c r="G9" s="124"/>
      <c r="H9" s="124"/>
      <c r="I9" s="124"/>
      <c r="J9" s="124"/>
      <c r="K9" s="124"/>
      <c r="L9" s="124"/>
      <c r="M9" s="121" t="s">
        <v>22</v>
      </c>
      <c r="N9" s="124"/>
      <c r="O9" s="468"/>
      <c r="P9" s="463"/>
      <c r="Q9" s="124"/>
      <c r="R9" s="126"/>
    </row>
    <row r="10" spans="1:46" s="122" customFormat="1" ht="12" customHeight="1">
      <c r="B10" s="123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6"/>
    </row>
    <row r="11" spans="1:46" s="122" customFormat="1" ht="15" customHeight="1">
      <c r="B11" s="123"/>
      <c r="C11" s="124"/>
      <c r="D11" s="121" t="s">
        <v>25</v>
      </c>
      <c r="E11" s="124"/>
      <c r="F11" s="124"/>
      <c r="G11" s="124"/>
      <c r="H11" s="124"/>
      <c r="I11" s="124"/>
      <c r="J11" s="124"/>
      <c r="K11" s="124"/>
      <c r="L11" s="124"/>
      <c r="M11" s="121" t="s">
        <v>26</v>
      </c>
      <c r="N11" s="124"/>
      <c r="O11" s="398" t="s">
        <v>27</v>
      </c>
      <c r="P11" s="463"/>
      <c r="Q11" s="124"/>
      <c r="R11" s="126"/>
    </row>
    <row r="12" spans="1:46" s="122" customFormat="1" ht="18.75" customHeight="1">
      <c r="B12" s="123"/>
      <c r="C12" s="124"/>
      <c r="D12" s="124"/>
      <c r="E12" s="127" t="s">
        <v>28</v>
      </c>
      <c r="F12" s="124"/>
      <c r="G12" s="124"/>
      <c r="H12" s="124"/>
      <c r="I12" s="124"/>
      <c r="J12" s="124"/>
      <c r="K12" s="124"/>
      <c r="L12" s="124"/>
      <c r="M12" s="121" t="s">
        <v>29</v>
      </c>
      <c r="N12" s="124"/>
      <c r="O12" s="398"/>
      <c r="P12" s="463"/>
      <c r="Q12" s="124"/>
      <c r="R12" s="126"/>
    </row>
    <row r="13" spans="1:46" s="122" customFormat="1" ht="7.5" customHeight="1">
      <c r="B13" s="123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6"/>
    </row>
    <row r="14" spans="1:46" s="122" customFormat="1" ht="15" customHeight="1">
      <c r="B14" s="123"/>
      <c r="C14" s="124"/>
      <c r="D14" s="121" t="s">
        <v>30</v>
      </c>
      <c r="E14" s="124"/>
      <c r="F14" s="124"/>
      <c r="G14" s="124"/>
      <c r="H14" s="124"/>
      <c r="I14" s="124"/>
      <c r="J14" s="124"/>
      <c r="K14" s="124"/>
      <c r="L14" s="124"/>
      <c r="M14" s="121" t="s">
        <v>26</v>
      </c>
      <c r="N14" s="124"/>
      <c r="O14" s="398"/>
      <c r="P14" s="463"/>
      <c r="Q14" s="124"/>
      <c r="R14" s="126"/>
    </row>
    <row r="15" spans="1:46" s="122" customFormat="1" ht="18.75" customHeight="1">
      <c r="B15" s="123"/>
      <c r="C15" s="124"/>
      <c r="D15" s="124"/>
      <c r="E15" s="127" t="s">
        <v>31</v>
      </c>
      <c r="F15" s="124"/>
      <c r="G15" s="124"/>
      <c r="H15" s="124"/>
      <c r="I15" s="124"/>
      <c r="J15" s="124"/>
      <c r="K15" s="124"/>
      <c r="L15" s="124"/>
      <c r="M15" s="121" t="s">
        <v>29</v>
      </c>
      <c r="N15" s="124"/>
      <c r="O15" s="398"/>
      <c r="P15" s="463"/>
      <c r="Q15" s="124"/>
      <c r="R15" s="126"/>
    </row>
    <row r="16" spans="1:46" s="122" customFormat="1" ht="7.5" customHeight="1">
      <c r="B16" s="123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6"/>
    </row>
    <row r="17" spans="2:18" s="122" customFormat="1" ht="15" customHeight="1">
      <c r="B17" s="123"/>
      <c r="C17" s="124"/>
      <c r="D17" s="121" t="s">
        <v>32</v>
      </c>
      <c r="E17" s="124"/>
      <c r="F17" s="124"/>
      <c r="G17" s="124"/>
      <c r="H17" s="124"/>
      <c r="I17" s="124"/>
      <c r="J17" s="124"/>
      <c r="K17" s="124"/>
      <c r="L17" s="124"/>
      <c r="M17" s="121" t="s">
        <v>26</v>
      </c>
      <c r="N17" s="124"/>
      <c r="O17" s="398"/>
      <c r="P17" s="463"/>
      <c r="Q17" s="124"/>
      <c r="R17" s="126"/>
    </row>
    <row r="18" spans="2:18" s="122" customFormat="1" ht="18.75" customHeight="1">
      <c r="B18" s="123"/>
      <c r="C18" s="124"/>
      <c r="D18" s="124"/>
      <c r="E18" s="127" t="s">
        <v>33</v>
      </c>
      <c r="F18" s="124"/>
      <c r="G18" s="124"/>
      <c r="H18" s="124"/>
      <c r="I18" s="124"/>
      <c r="J18" s="124"/>
      <c r="K18" s="124"/>
      <c r="L18" s="124"/>
      <c r="M18" s="121" t="s">
        <v>29</v>
      </c>
      <c r="N18" s="124"/>
      <c r="O18" s="398"/>
      <c r="P18" s="463"/>
      <c r="Q18" s="124"/>
      <c r="R18" s="126"/>
    </row>
    <row r="19" spans="2:18" s="122" customFormat="1" ht="7.5" customHeight="1">
      <c r="B19" s="123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6"/>
    </row>
    <row r="20" spans="2:18" s="122" customFormat="1" ht="15" customHeight="1">
      <c r="B20" s="123"/>
      <c r="C20" s="124"/>
      <c r="D20" s="121" t="s">
        <v>35</v>
      </c>
      <c r="E20" s="124"/>
      <c r="F20" s="124"/>
      <c r="G20" s="124"/>
      <c r="H20" s="124"/>
      <c r="I20" s="124"/>
      <c r="J20" s="124"/>
      <c r="K20" s="124"/>
      <c r="L20" s="124"/>
      <c r="M20" s="121" t="s">
        <v>26</v>
      </c>
      <c r="N20" s="124"/>
      <c r="O20" s="398"/>
      <c r="P20" s="463"/>
      <c r="Q20" s="124"/>
      <c r="R20" s="126"/>
    </row>
    <row r="21" spans="2:18" s="122" customFormat="1" ht="18.75" customHeight="1">
      <c r="B21" s="123"/>
      <c r="C21" s="124"/>
      <c r="D21" s="124"/>
      <c r="E21" s="127" t="s">
        <v>33</v>
      </c>
      <c r="F21" s="124"/>
      <c r="G21" s="124"/>
      <c r="H21" s="124"/>
      <c r="I21" s="124"/>
      <c r="J21" s="124"/>
      <c r="K21" s="124"/>
      <c r="L21" s="124"/>
      <c r="M21" s="121" t="s">
        <v>29</v>
      </c>
      <c r="N21" s="124"/>
      <c r="O21" s="398"/>
      <c r="P21" s="463"/>
      <c r="Q21" s="124"/>
      <c r="R21" s="126"/>
    </row>
    <row r="22" spans="2:18" s="122" customFormat="1" ht="7.5" customHeight="1">
      <c r="B22" s="123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6"/>
    </row>
    <row r="23" spans="2:18" s="122" customFormat="1" ht="15" customHeight="1">
      <c r="B23" s="123"/>
      <c r="C23" s="124"/>
      <c r="D23" s="121" t="s">
        <v>36</v>
      </c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6"/>
    </row>
    <row r="24" spans="2:18" s="130" customFormat="1" ht="15.75" customHeight="1">
      <c r="B24" s="131"/>
      <c r="C24" s="132"/>
      <c r="D24" s="132"/>
      <c r="E24" s="485"/>
      <c r="F24" s="486"/>
      <c r="G24" s="486"/>
      <c r="H24" s="486"/>
      <c r="I24" s="486"/>
      <c r="J24" s="486"/>
      <c r="K24" s="486"/>
      <c r="L24" s="486"/>
      <c r="M24" s="132"/>
      <c r="N24" s="132"/>
      <c r="O24" s="132"/>
      <c r="P24" s="132"/>
      <c r="Q24" s="132"/>
      <c r="R24" s="133"/>
    </row>
    <row r="25" spans="2:18" s="122" customFormat="1" ht="7.5" customHeight="1">
      <c r="B25" s="123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6"/>
    </row>
    <row r="26" spans="2:18" s="122" customFormat="1" ht="7.5" customHeight="1">
      <c r="B26" s="123"/>
      <c r="C26" s="12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24"/>
      <c r="R26" s="126"/>
    </row>
    <row r="27" spans="2:18" s="122" customFormat="1" ht="15" customHeight="1">
      <c r="B27" s="123"/>
      <c r="C27" s="124"/>
      <c r="D27" s="135" t="s">
        <v>96</v>
      </c>
      <c r="E27" s="124"/>
      <c r="F27" s="124"/>
      <c r="G27" s="124"/>
      <c r="H27" s="124"/>
      <c r="I27" s="124"/>
      <c r="J27" s="124"/>
      <c r="K27" s="124"/>
      <c r="L27" s="124"/>
      <c r="M27" s="487">
        <f>$N$88</f>
        <v>0</v>
      </c>
      <c r="N27" s="463"/>
      <c r="O27" s="463"/>
      <c r="P27" s="463"/>
      <c r="Q27" s="124"/>
      <c r="R27" s="126"/>
    </row>
    <row r="28" spans="2:18" s="122" customFormat="1" ht="15" customHeight="1">
      <c r="B28" s="123"/>
      <c r="C28" s="124"/>
      <c r="D28" s="136" t="s">
        <v>97</v>
      </c>
      <c r="E28" s="124"/>
      <c r="F28" s="124"/>
      <c r="G28" s="124"/>
      <c r="H28" s="124"/>
      <c r="I28" s="124"/>
      <c r="J28" s="124"/>
      <c r="K28" s="124"/>
      <c r="L28" s="124"/>
      <c r="M28" s="487">
        <f>$N$92</f>
        <v>0</v>
      </c>
      <c r="N28" s="463"/>
      <c r="O28" s="463"/>
      <c r="P28" s="463"/>
      <c r="Q28" s="124"/>
      <c r="R28" s="126"/>
    </row>
    <row r="29" spans="2:18" s="122" customFormat="1" ht="7.5" customHeight="1">
      <c r="B29" s="123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6"/>
    </row>
    <row r="30" spans="2:18" s="122" customFormat="1" ht="26.25" customHeight="1">
      <c r="B30" s="123"/>
      <c r="C30" s="124"/>
      <c r="D30" s="137" t="s">
        <v>38</v>
      </c>
      <c r="E30" s="124"/>
      <c r="F30" s="124"/>
      <c r="G30" s="124"/>
      <c r="H30" s="124"/>
      <c r="I30" s="124"/>
      <c r="J30" s="124"/>
      <c r="K30" s="124"/>
      <c r="L30" s="124"/>
      <c r="M30" s="484">
        <f>ROUND($M$27+$M$28,2)</f>
        <v>0</v>
      </c>
      <c r="N30" s="463"/>
      <c r="O30" s="463"/>
      <c r="P30" s="463"/>
      <c r="Q30" s="124"/>
      <c r="R30" s="126"/>
    </row>
    <row r="31" spans="2:18" s="122" customFormat="1" ht="7.5" customHeight="1">
      <c r="B31" s="123"/>
      <c r="C31" s="12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24"/>
      <c r="R31" s="126"/>
    </row>
    <row r="32" spans="2:18" s="122" customFormat="1" ht="15" customHeight="1">
      <c r="B32" s="123"/>
      <c r="C32" s="124"/>
      <c r="D32" s="138" t="s">
        <v>39</v>
      </c>
      <c r="E32" s="138" t="s">
        <v>40</v>
      </c>
      <c r="F32" s="139">
        <v>0.21</v>
      </c>
      <c r="G32" s="140" t="s">
        <v>41</v>
      </c>
      <c r="H32" s="480">
        <f>ROUND((SUM($BE$92:$BE$93)+SUM($BE$111:$BE$117)),2)</f>
        <v>0</v>
      </c>
      <c r="I32" s="463"/>
      <c r="J32" s="463"/>
      <c r="K32" s="124"/>
      <c r="L32" s="124"/>
      <c r="M32" s="480">
        <f>ROUND(ROUND((SUM($BE$92:$BE$93)+SUM($BE$111:$BE$117)),2)*$F$32,2)</f>
        <v>0</v>
      </c>
      <c r="N32" s="463"/>
      <c r="O32" s="463"/>
      <c r="P32" s="463"/>
      <c r="Q32" s="124"/>
      <c r="R32" s="126"/>
    </row>
    <row r="33" spans="2:18" s="122" customFormat="1" ht="15" customHeight="1">
      <c r="B33" s="123"/>
      <c r="C33" s="124"/>
      <c r="D33" s="124"/>
      <c r="E33" s="138" t="s">
        <v>42</v>
      </c>
      <c r="F33" s="139">
        <v>0.15</v>
      </c>
      <c r="G33" s="140" t="s">
        <v>41</v>
      </c>
      <c r="H33" s="480">
        <f>ROUND((SUM($BF$92:$BF$93)+SUM($BF$111:$BF$117)),2)</f>
        <v>0</v>
      </c>
      <c r="I33" s="463"/>
      <c r="J33" s="463"/>
      <c r="K33" s="124"/>
      <c r="L33" s="124"/>
      <c r="M33" s="480">
        <f>ROUND(ROUND((SUM($BF$92:$BF$93)+SUM($BF$111:$BF$117)),2)*$F$33,2)</f>
        <v>0</v>
      </c>
      <c r="N33" s="463"/>
      <c r="O33" s="463"/>
      <c r="P33" s="463"/>
      <c r="Q33" s="124"/>
      <c r="R33" s="126"/>
    </row>
    <row r="34" spans="2:18" s="122" customFormat="1" ht="15" hidden="1" customHeight="1">
      <c r="B34" s="123"/>
      <c r="C34" s="124"/>
      <c r="D34" s="124"/>
      <c r="E34" s="138" t="s">
        <v>43</v>
      </c>
      <c r="F34" s="139">
        <v>0.21</v>
      </c>
      <c r="G34" s="140" t="s">
        <v>41</v>
      </c>
      <c r="H34" s="480">
        <f>ROUND((SUM($BG$92:$BG$93)+SUM($BG$111:$BG$117)),2)</f>
        <v>0</v>
      </c>
      <c r="I34" s="463"/>
      <c r="J34" s="463"/>
      <c r="K34" s="124"/>
      <c r="L34" s="124"/>
      <c r="M34" s="480">
        <v>0</v>
      </c>
      <c r="N34" s="463"/>
      <c r="O34" s="463"/>
      <c r="P34" s="463"/>
      <c r="Q34" s="124"/>
      <c r="R34" s="126"/>
    </row>
    <row r="35" spans="2:18" s="122" customFormat="1" ht="15" hidden="1" customHeight="1">
      <c r="B35" s="123"/>
      <c r="C35" s="124"/>
      <c r="D35" s="124"/>
      <c r="E35" s="138" t="s">
        <v>44</v>
      </c>
      <c r="F35" s="139">
        <v>0.15</v>
      </c>
      <c r="G35" s="140" t="s">
        <v>41</v>
      </c>
      <c r="H35" s="480">
        <f>ROUND((SUM($BH$92:$BH$93)+SUM($BH$111:$BH$117)),2)</f>
        <v>0</v>
      </c>
      <c r="I35" s="463"/>
      <c r="J35" s="463"/>
      <c r="K35" s="124"/>
      <c r="L35" s="124"/>
      <c r="M35" s="480">
        <v>0</v>
      </c>
      <c r="N35" s="463"/>
      <c r="O35" s="463"/>
      <c r="P35" s="463"/>
      <c r="Q35" s="124"/>
      <c r="R35" s="126"/>
    </row>
    <row r="36" spans="2:18" s="122" customFormat="1" ht="15" hidden="1" customHeight="1">
      <c r="B36" s="123"/>
      <c r="C36" s="124"/>
      <c r="D36" s="124"/>
      <c r="E36" s="138" t="s">
        <v>45</v>
      </c>
      <c r="F36" s="139">
        <v>0</v>
      </c>
      <c r="G36" s="140" t="s">
        <v>41</v>
      </c>
      <c r="H36" s="480">
        <f>ROUND((SUM($BI$92:$BI$93)+SUM($BI$111:$BI$117)),2)</f>
        <v>0</v>
      </c>
      <c r="I36" s="463"/>
      <c r="J36" s="463"/>
      <c r="K36" s="124"/>
      <c r="L36" s="124"/>
      <c r="M36" s="480">
        <v>0</v>
      </c>
      <c r="N36" s="463"/>
      <c r="O36" s="463"/>
      <c r="P36" s="463"/>
      <c r="Q36" s="124"/>
      <c r="R36" s="126"/>
    </row>
    <row r="37" spans="2:18" s="122" customFormat="1" ht="7.5" customHeight="1">
      <c r="B37" s="123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6"/>
    </row>
    <row r="38" spans="2:18" s="122" customFormat="1" ht="26.25" customHeight="1">
      <c r="B38" s="123"/>
      <c r="C38" s="141"/>
      <c r="D38" s="142" t="s">
        <v>46</v>
      </c>
      <c r="E38" s="143"/>
      <c r="F38" s="143"/>
      <c r="G38" s="144" t="s">
        <v>47</v>
      </c>
      <c r="H38" s="145" t="s">
        <v>48</v>
      </c>
      <c r="I38" s="143"/>
      <c r="J38" s="143"/>
      <c r="K38" s="143"/>
      <c r="L38" s="481">
        <f>SUM($M$30:$M$36)</f>
        <v>0</v>
      </c>
      <c r="M38" s="482"/>
      <c r="N38" s="482"/>
      <c r="O38" s="482"/>
      <c r="P38" s="483"/>
      <c r="Q38" s="141"/>
      <c r="R38" s="126"/>
    </row>
    <row r="39" spans="2:18" s="122" customFormat="1" ht="15" customHeight="1">
      <c r="B39" s="123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6"/>
    </row>
    <row r="40" spans="2:18" s="122" customFormat="1" ht="15" customHeight="1">
      <c r="B40" s="123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6"/>
    </row>
    <row r="41" spans="2:18" ht="14.25" customHeight="1">
      <c r="B41" s="117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18"/>
    </row>
    <row r="42" spans="2:18" ht="14.25" customHeight="1">
      <c r="B42" s="117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18"/>
    </row>
    <row r="43" spans="2:18" ht="14.25" customHeight="1">
      <c r="B43" s="117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18"/>
    </row>
    <row r="44" spans="2:18" ht="14.25" customHeight="1">
      <c r="B44" s="117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18"/>
    </row>
    <row r="45" spans="2:18" ht="14.25" customHeight="1">
      <c r="B45" s="117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18"/>
    </row>
    <row r="46" spans="2:18" ht="14.25" customHeight="1">
      <c r="B46" s="117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18"/>
    </row>
    <row r="47" spans="2:18" ht="14.25" customHeight="1">
      <c r="B47" s="117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18"/>
    </row>
    <row r="48" spans="2:18" ht="14.25" customHeight="1">
      <c r="B48" s="117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18"/>
    </row>
    <row r="49" spans="2:18" ht="14.25" customHeight="1">
      <c r="B49" s="117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18"/>
    </row>
    <row r="50" spans="2:18" s="122" customFormat="1" ht="15.75" customHeight="1">
      <c r="B50" s="123"/>
      <c r="C50" s="124"/>
      <c r="D50" s="146" t="s">
        <v>49</v>
      </c>
      <c r="E50" s="134"/>
      <c r="F50" s="134"/>
      <c r="G50" s="134"/>
      <c r="H50" s="147"/>
      <c r="I50" s="124"/>
      <c r="J50" s="146" t="s">
        <v>50</v>
      </c>
      <c r="K50" s="134"/>
      <c r="L50" s="134"/>
      <c r="M50" s="134"/>
      <c r="N50" s="134"/>
      <c r="O50" s="134"/>
      <c r="P50" s="147"/>
      <c r="Q50" s="124"/>
      <c r="R50" s="126"/>
    </row>
    <row r="51" spans="2:18" ht="14.25" customHeight="1">
      <c r="B51" s="117"/>
      <c r="C51" s="120"/>
      <c r="D51" s="148"/>
      <c r="E51" s="120"/>
      <c r="F51" s="120"/>
      <c r="G51" s="120"/>
      <c r="H51" s="149"/>
      <c r="I51" s="120"/>
      <c r="J51" s="148"/>
      <c r="K51" s="120"/>
      <c r="L51" s="120"/>
      <c r="M51" s="120"/>
      <c r="N51" s="120"/>
      <c r="O51" s="120"/>
      <c r="P51" s="149"/>
      <c r="Q51" s="120"/>
      <c r="R51" s="118"/>
    </row>
    <row r="52" spans="2:18" ht="14.25" customHeight="1">
      <c r="B52" s="117"/>
      <c r="C52" s="120"/>
      <c r="D52" s="148"/>
      <c r="E52" s="120"/>
      <c r="F52" s="120"/>
      <c r="G52" s="120"/>
      <c r="H52" s="149"/>
      <c r="I52" s="120"/>
      <c r="J52" s="148"/>
      <c r="K52" s="120"/>
      <c r="L52" s="120"/>
      <c r="M52" s="120"/>
      <c r="N52" s="120"/>
      <c r="O52" s="120"/>
      <c r="P52" s="149"/>
      <c r="Q52" s="120"/>
      <c r="R52" s="118"/>
    </row>
    <row r="53" spans="2:18" ht="14.25" customHeight="1">
      <c r="B53" s="117"/>
      <c r="C53" s="120"/>
      <c r="D53" s="148"/>
      <c r="E53" s="120"/>
      <c r="F53" s="120"/>
      <c r="G53" s="120"/>
      <c r="H53" s="149"/>
      <c r="I53" s="120"/>
      <c r="J53" s="148"/>
      <c r="K53" s="120"/>
      <c r="L53" s="120"/>
      <c r="M53" s="120"/>
      <c r="N53" s="120"/>
      <c r="O53" s="120"/>
      <c r="P53" s="149"/>
      <c r="Q53" s="120"/>
      <c r="R53" s="118"/>
    </row>
    <row r="54" spans="2:18" ht="14.25" customHeight="1">
      <c r="B54" s="117"/>
      <c r="C54" s="120"/>
      <c r="D54" s="148"/>
      <c r="E54" s="120"/>
      <c r="F54" s="120"/>
      <c r="G54" s="120"/>
      <c r="H54" s="149"/>
      <c r="I54" s="120"/>
      <c r="J54" s="148"/>
      <c r="K54" s="120"/>
      <c r="L54" s="120"/>
      <c r="M54" s="120"/>
      <c r="N54" s="120"/>
      <c r="O54" s="120"/>
      <c r="P54" s="149"/>
      <c r="Q54" s="120"/>
      <c r="R54" s="118"/>
    </row>
    <row r="55" spans="2:18" ht="14.25" customHeight="1">
      <c r="B55" s="117"/>
      <c r="C55" s="120"/>
      <c r="D55" s="148"/>
      <c r="E55" s="120"/>
      <c r="F55" s="120"/>
      <c r="G55" s="120"/>
      <c r="H55" s="149"/>
      <c r="I55" s="120"/>
      <c r="J55" s="148"/>
      <c r="K55" s="120"/>
      <c r="L55" s="120"/>
      <c r="M55" s="120"/>
      <c r="N55" s="120"/>
      <c r="O55" s="120"/>
      <c r="P55" s="149"/>
      <c r="Q55" s="120"/>
      <c r="R55" s="118"/>
    </row>
    <row r="56" spans="2:18" ht="14.25" customHeight="1">
      <c r="B56" s="117"/>
      <c r="C56" s="120"/>
      <c r="D56" s="148"/>
      <c r="E56" s="120"/>
      <c r="F56" s="120"/>
      <c r="G56" s="120"/>
      <c r="H56" s="149"/>
      <c r="I56" s="120"/>
      <c r="J56" s="148"/>
      <c r="K56" s="120"/>
      <c r="L56" s="120"/>
      <c r="M56" s="120"/>
      <c r="N56" s="120"/>
      <c r="O56" s="120"/>
      <c r="P56" s="149"/>
      <c r="Q56" s="120"/>
      <c r="R56" s="118"/>
    </row>
    <row r="57" spans="2:18" ht="14.25" customHeight="1">
      <c r="B57" s="117"/>
      <c r="C57" s="120"/>
      <c r="D57" s="148"/>
      <c r="E57" s="120"/>
      <c r="F57" s="120"/>
      <c r="G57" s="120"/>
      <c r="H57" s="149"/>
      <c r="I57" s="120"/>
      <c r="J57" s="148"/>
      <c r="K57" s="120"/>
      <c r="L57" s="120"/>
      <c r="M57" s="120"/>
      <c r="N57" s="120"/>
      <c r="O57" s="120"/>
      <c r="P57" s="149"/>
      <c r="Q57" s="120"/>
      <c r="R57" s="118"/>
    </row>
    <row r="58" spans="2:18" ht="14.25" customHeight="1">
      <c r="B58" s="117"/>
      <c r="C58" s="120"/>
      <c r="D58" s="148"/>
      <c r="E58" s="120"/>
      <c r="F58" s="120"/>
      <c r="G58" s="120"/>
      <c r="H58" s="149"/>
      <c r="I58" s="120"/>
      <c r="J58" s="148"/>
      <c r="K58" s="120"/>
      <c r="L58" s="120"/>
      <c r="M58" s="120"/>
      <c r="N58" s="120"/>
      <c r="O58" s="120"/>
      <c r="P58" s="149"/>
      <c r="Q58" s="120"/>
      <c r="R58" s="118"/>
    </row>
    <row r="59" spans="2:18" s="122" customFormat="1" ht="15.75" customHeight="1">
      <c r="B59" s="123"/>
      <c r="C59" s="124"/>
      <c r="D59" s="150" t="s">
        <v>51</v>
      </c>
      <c r="E59" s="151"/>
      <c r="F59" s="151"/>
      <c r="G59" s="152" t="s">
        <v>52</v>
      </c>
      <c r="H59" s="153"/>
      <c r="I59" s="124"/>
      <c r="J59" s="150" t="s">
        <v>51</v>
      </c>
      <c r="K59" s="151"/>
      <c r="L59" s="151"/>
      <c r="M59" s="151"/>
      <c r="N59" s="152" t="s">
        <v>52</v>
      </c>
      <c r="O59" s="151"/>
      <c r="P59" s="153"/>
      <c r="Q59" s="124"/>
      <c r="R59" s="126"/>
    </row>
    <row r="60" spans="2:18" ht="14.25" customHeight="1">
      <c r="B60" s="117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18"/>
    </row>
    <row r="61" spans="2:18" s="122" customFormat="1" ht="15.75" customHeight="1">
      <c r="B61" s="123"/>
      <c r="C61" s="124"/>
      <c r="D61" s="146" t="s">
        <v>53</v>
      </c>
      <c r="E61" s="134"/>
      <c r="F61" s="134"/>
      <c r="G61" s="134"/>
      <c r="H61" s="147"/>
      <c r="I61" s="124"/>
      <c r="J61" s="146" t="s">
        <v>54</v>
      </c>
      <c r="K61" s="134"/>
      <c r="L61" s="134"/>
      <c r="M61" s="134"/>
      <c r="N61" s="134"/>
      <c r="O61" s="134"/>
      <c r="P61" s="147"/>
      <c r="Q61" s="124"/>
      <c r="R61" s="126"/>
    </row>
    <row r="62" spans="2:18" ht="14.25" customHeight="1">
      <c r="B62" s="117"/>
      <c r="C62" s="120"/>
      <c r="D62" s="148"/>
      <c r="E62" s="120"/>
      <c r="F62" s="120"/>
      <c r="G62" s="120"/>
      <c r="H62" s="149"/>
      <c r="I62" s="120"/>
      <c r="J62" s="148"/>
      <c r="K62" s="120"/>
      <c r="L62" s="120"/>
      <c r="M62" s="120"/>
      <c r="N62" s="120"/>
      <c r="O62" s="120"/>
      <c r="P62" s="149"/>
      <c r="Q62" s="120"/>
      <c r="R62" s="118"/>
    </row>
    <row r="63" spans="2:18" ht="14.25" customHeight="1">
      <c r="B63" s="117"/>
      <c r="C63" s="120"/>
      <c r="D63" s="148"/>
      <c r="E63" s="120"/>
      <c r="F63" s="120"/>
      <c r="G63" s="120"/>
      <c r="H63" s="149"/>
      <c r="I63" s="120"/>
      <c r="J63" s="148"/>
      <c r="K63" s="120"/>
      <c r="L63" s="120"/>
      <c r="M63" s="120"/>
      <c r="N63" s="120"/>
      <c r="O63" s="120"/>
      <c r="P63" s="149"/>
      <c r="Q63" s="120"/>
      <c r="R63" s="118"/>
    </row>
    <row r="64" spans="2:18" ht="14.25" customHeight="1">
      <c r="B64" s="117"/>
      <c r="C64" s="120"/>
      <c r="D64" s="148"/>
      <c r="E64" s="120"/>
      <c r="F64" s="120"/>
      <c r="G64" s="120"/>
      <c r="H64" s="149"/>
      <c r="I64" s="120"/>
      <c r="J64" s="148"/>
      <c r="K64" s="120"/>
      <c r="L64" s="120"/>
      <c r="M64" s="120"/>
      <c r="N64" s="120"/>
      <c r="O64" s="120"/>
      <c r="P64" s="149"/>
      <c r="Q64" s="120"/>
      <c r="R64" s="118"/>
    </row>
    <row r="65" spans="2:21" ht="14.25" customHeight="1">
      <c r="B65" s="117"/>
      <c r="C65" s="120"/>
      <c r="D65" s="148"/>
      <c r="E65" s="120"/>
      <c r="F65" s="120"/>
      <c r="G65" s="120"/>
      <c r="H65" s="149"/>
      <c r="I65" s="120"/>
      <c r="J65" s="148"/>
      <c r="K65" s="120"/>
      <c r="L65" s="120"/>
      <c r="M65" s="120"/>
      <c r="N65" s="120"/>
      <c r="O65" s="120"/>
      <c r="P65" s="149"/>
      <c r="Q65" s="120"/>
      <c r="R65" s="118"/>
    </row>
    <row r="66" spans="2:21" ht="14.25" customHeight="1">
      <c r="B66" s="117"/>
      <c r="C66" s="120"/>
      <c r="D66" s="148"/>
      <c r="E66" s="120"/>
      <c r="F66" s="120"/>
      <c r="G66" s="120"/>
      <c r="H66" s="149"/>
      <c r="I66" s="120"/>
      <c r="J66" s="148"/>
      <c r="K66" s="120"/>
      <c r="L66" s="120"/>
      <c r="M66" s="120"/>
      <c r="N66" s="120"/>
      <c r="O66" s="120"/>
      <c r="P66" s="149"/>
      <c r="Q66" s="120"/>
      <c r="R66" s="118"/>
    </row>
    <row r="67" spans="2:21" ht="14.25" customHeight="1">
      <c r="B67" s="117"/>
      <c r="C67" s="120"/>
      <c r="D67" s="148"/>
      <c r="E67" s="120"/>
      <c r="F67" s="120"/>
      <c r="G67" s="120"/>
      <c r="H67" s="149"/>
      <c r="I67" s="120"/>
      <c r="J67" s="148"/>
      <c r="K67" s="120"/>
      <c r="L67" s="120"/>
      <c r="M67" s="120"/>
      <c r="N67" s="120"/>
      <c r="O67" s="120"/>
      <c r="P67" s="149"/>
      <c r="Q67" s="120"/>
      <c r="R67" s="118"/>
    </row>
    <row r="68" spans="2:21" ht="14.25" customHeight="1">
      <c r="B68" s="117"/>
      <c r="C68" s="120"/>
      <c r="D68" s="148"/>
      <c r="E68" s="120"/>
      <c r="F68" s="120"/>
      <c r="G68" s="120"/>
      <c r="H68" s="149"/>
      <c r="I68" s="120"/>
      <c r="J68" s="148"/>
      <c r="K68" s="120"/>
      <c r="L68" s="120"/>
      <c r="M68" s="120"/>
      <c r="N68" s="120"/>
      <c r="O68" s="120"/>
      <c r="P68" s="149"/>
      <c r="Q68" s="120"/>
      <c r="R68" s="118"/>
    </row>
    <row r="69" spans="2:21" ht="14.25" customHeight="1">
      <c r="B69" s="117"/>
      <c r="C69" s="120"/>
      <c r="D69" s="148"/>
      <c r="E69" s="120"/>
      <c r="F69" s="120"/>
      <c r="G69" s="120"/>
      <c r="H69" s="149"/>
      <c r="I69" s="120"/>
      <c r="J69" s="148"/>
      <c r="K69" s="120"/>
      <c r="L69" s="120"/>
      <c r="M69" s="120"/>
      <c r="N69" s="120"/>
      <c r="O69" s="120"/>
      <c r="P69" s="149"/>
      <c r="Q69" s="120"/>
      <c r="R69" s="118"/>
    </row>
    <row r="70" spans="2:21" s="122" customFormat="1" ht="15.75" customHeight="1">
      <c r="B70" s="123"/>
      <c r="C70" s="124"/>
      <c r="D70" s="150" t="s">
        <v>51</v>
      </c>
      <c r="E70" s="151"/>
      <c r="F70" s="151"/>
      <c r="G70" s="152" t="s">
        <v>52</v>
      </c>
      <c r="H70" s="153"/>
      <c r="I70" s="124"/>
      <c r="J70" s="150" t="s">
        <v>51</v>
      </c>
      <c r="K70" s="151"/>
      <c r="L70" s="151"/>
      <c r="M70" s="151"/>
      <c r="N70" s="152" t="s">
        <v>52</v>
      </c>
      <c r="O70" s="151"/>
      <c r="P70" s="153"/>
      <c r="Q70" s="124"/>
      <c r="R70" s="126"/>
    </row>
    <row r="71" spans="2:21" s="122" customFormat="1" ht="15" customHeight="1">
      <c r="B71" s="154"/>
      <c r="C71" s="155"/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6"/>
    </row>
    <row r="75" spans="2:21" s="122" customFormat="1" ht="7.5" customHeight="1">
      <c r="B75" s="157"/>
      <c r="C75" s="158"/>
      <c r="D75" s="158"/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8"/>
      <c r="R75" s="159"/>
    </row>
    <row r="76" spans="2:21" s="122" customFormat="1" ht="37.5" customHeight="1">
      <c r="B76" s="123"/>
      <c r="C76" s="395" t="s">
        <v>98</v>
      </c>
      <c r="D76" s="463"/>
      <c r="E76" s="463"/>
      <c r="F76" s="463"/>
      <c r="G76" s="463"/>
      <c r="H76" s="463"/>
      <c r="I76" s="463"/>
      <c r="J76" s="463"/>
      <c r="K76" s="463"/>
      <c r="L76" s="463"/>
      <c r="M76" s="463"/>
      <c r="N76" s="463"/>
      <c r="O76" s="463"/>
      <c r="P76" s="463"/>
      <c r="Q76" s="463"/>
      <c r="R76" s="126"/>
      <c r="T76" s="124"/>
      <c r="U76" s="124"/>
    </row>
    <row r="77" spans="2:21" s="122" customFormat="1" ht="7.5" customHeight="1">
      <c r="B77" s="123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6"/>
      <c r="T77" s="124"/>
      <c r="U77" s="124"/>
    </row>
    <row r="78" spans="2:21" s="122" customFormat="1" ht="30.75" customHeight="1">
      <c r="B78" s="123"/>
      <c r="C78" s="121" t="s">
        <v>15</v>
      </c>
      <c r="D78" s="124"/>
      <c r="E78" s="124"/>
      <c r="F78" s="467" t="str">
        <f>$F$6</f>
        <v>Údržba a obnova hřbitovních staveb</v>
      </c>
      <c r="G78" s="463"/>
      <c r="H78" s="463"/>
      <c r="I78" s="463"/>
      <c r="J78" s="463"/>
      <c r="K78" s="463"/>
      <c r="L78" s="463"/>
      <c r="M78" s="463"/>
      <c r="N78" s="463"/>
      <c r="O78" s="463"/>
      <c r="P78" s="463"/>
      <c r="Q78" s="124"/>
      <c r="R78" s="126"/>
      <c r="T78" s="124"/>
      <c r="U78" s="124"/>
    </row>
    <row r="79" spans="2:21" s="122" customFormat="1" ht="37.5" customHeight="1">
      <c r="B79" s="123"/>
      <c r="C79" s="160" t="s">
        <v>94</v>
      </c>
      <c r="D79" s="124"/>
      <c r="E79" s="124"/>
      <c r="F79" s="396" t="str">
        <f>$F$7</f>
        <v>kaple - SO 01 Kaple</v>
      </c>
      <c r="G79" s="463"/>
      <c r="H79" s="463"/>
      <c r="I79" s="463"/>
      <c r="J79" s="463"/>
      <c r="K79" s="463"/>
      <c r="L79" s="463"/>
      <c r="M79" s="463"/>
      <c r="N79" s="463"/>
      <c r="O79" s="463"/>
      <c r="P79" s="463"/>
      <c r="Q79" s="124"/>
      <c r="R79" s="126"/>
      <c r="T79" s="124"/>
      <c r="U79" s="124"/>
    </row>
    <row r="80" spans="2:21" s="122" customFormat="1" ht="7.5" customHeight="1">
      <c r="B80" s="123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6"/>
      <c r="T80" s="124"/>
      <c r="U80" s="124"/>
    </row>
    <row r="81" spans="2:47" s="122" customFormat="1" ht="18.75" customHeight="1">
      <c r="B81" s="123"/>
      <c r="C81" s="121" t="s">
        <v>20</v>
      </c>
      <c r="D81" s="124"/>
      <c r="E81" s="124"/>
      <c r="F81" s="127" t="str">
        <f>$F$9</f>
        <v>Hlízov</v>
      </c>
      <c r="G81" s="124"/>
      <c r="H81" s="124"/>
      <c r="I81" s="124"/>
      <c r="J81" s="124"/>
      <c r="K81" s="121" t="s">
        <v>22</v>
      </c>
      <c r="L81" s="124"/>
      <c r="M81" s="468" t="str">
        <f>IF($O$9="","",$O$9)</f>
        <v/>
      </c>
      <c r="N81" s="463"/>
      <c r="O81" s="463"/>
      <c r="P81" s="463"/>
      <c r="Q81" s="124"/>
      <c r="R81" s="126"/>
      <c r="T81" s="124"/>
      <c r="U81" s="124"/>
    </row>
    <row r="82" spans="2:47" s="122" customFormat="1" ht="7.5" customHeight="1">
      <c r="B82" s="123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6"/>
      <c r="T82" s="124"/>
      <c r="U82" s="124"/>
    </row>
    <row r="83" spans="2:47" s="122" customFormat="1" ht="15.75" customHeight="1">
      <c r="B83" s="123"/>
      <c r="C83" s="121" t="s">
        <v>25</v>
      </c>
      <c r="D83" s="124"/>
      <c r="E83" s="124"/>
      <c r="F83" s="127" t="str">
        <f>$E$12</f>
        <v>Obec Hlízov,285 32 Hlízov 164</v>
      </c>
      <c r="G83" s="124"/>
      <c r="H83" s="124"/>
      <c r="I83" s="124"/>
      <c r="J83" s="124"/>
      <c r="K83" s="121" t="s">
        <v>32</v>
      </c>
      <c r="L83" s="124"/>
      <c r="M83" s="398" t="str">
        <f>$E$18</f>
        <v>Beran Pavel</v>
      </c>
      <c r="N83" s="463"/>
      <c r="O83" s="463"/>
      <c r="P83" s="463"/>
      <c r="Q83" s="463"/>
      <c r="R83" s="126"/>
      <c r="T83" s="124"/>
      <c r="U83" s="124"/>
    </row>
    <row r="84" spans="2:47" s="122" customFormat="1" ht="15" customHeight="1">
      <c r="B84" s="123"/>
      <c r="C84" s="121" t="s">
        <v>30</v>
      </c>
      <c r="D84" s="124"/>
      <c r="E84" s="124"/>
      <c r="F84" s="127" t="str">
        <f>IF($E$15="","",$E$15)</f>
        <v>dosud neurčen</v>
      </c>
      <c r="G84" s="124"/>
      <c r="H84" s="124"/>
      <c r="I84" s="124"/>
      <c r="J84" s="124"/>
      <c r="K84" s="121" t="s">
        <v>35</v>
      </c>
      <c r="L84" s="124"/>
      <c r="M84" s="398" t="str">
        <f>$E$21</f>
        <v>Beran Pavel</v>
      </c>
      <c r="N84" s="463"/>
      <c r="O84" s="463"/>
      <c r="P84" s="463"/>
      <c r="Q84" s="463"/>
      <c r="R84" s="126"/>
      <c r="T84" s="124"/>
      <c r="U84" s="124"/>
    </row>
    <row r="85" spans="2:47" s="122" customFormat="1" ht="11.25" customHeight="1">
      <c r="B85" s="123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6"/>
      <c r="T85" s="124"/>
      <c r="U85" s="124"/>
    </row>
    <row r="86" spans="2:47" s="122" customFormat="1" ht="30" customHeight="1">
      <c r="B86" s="123"/>
      <c r="C86" s="479" t="s">
        <v>99</v>
      </c>
      <c r="D86" s="478"/>
      <c r="E86" s="478"/>
      <c r="F86" s="478"/>
      <c r="G86" s="478"/>
      <c r="H86" s="141"/>
      <c r="I86" s="141"/>
      <c r="J86" s="141"/>
      <c r="K86" s="141"/>
      <c r="L86" s="141"/>
      <c r="M86" s="141"/>
      <c r="N86" s="479" t="s">
        <v>100</v>
      </c>
      <c r="O86" s="463"/>
      <c r="P86" s="463"/>
      <c r="Q86" s="463"/>
      <c r="R86" s="126"/>
      <c r="T86" s="124"/>
      <c r="U86" s="124"/>
    </row>
    <row r="87" spans="2:47" s="122" customFormat="1" ht="11.25" customHeight="1">
      <c r="B87" s="123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6"/>
      <c r="T87" s="124"/>
      <c r="U87" s="124"/>
    </row>
    <row r="88" spans="2:47" s="122" customFormat="1" ht="30" customHeight="1">
      <c r="B88" s="123"/>
      <c r="C88" s="161" t="s">
        <v>101</v>
      </c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472">
        <f>$N$111</f>
        <v>0</v>
      </c>
      <c r="O88" s="463"/>
      <c r="P88" s="463"/>
      <c r="Q88" s="463"/>
      <c r="R88" s="126"/>
      <c r="T88" s="124"/>
      <c r="U88" s="124"/>
      <c r="AU88" s="122" t="s">
        <v>102</v>
      </c>
    </row>
    <row r="89" spans="2:47" s="162" customFormat="1" ht="25.5" customHeight="1">
      <c r="B89" s="163"/>
      <c r="C89" s="164"/>
      <c r="D89" s="164" t="s">
        <v>103</v>
      </c>
      <c r="E89" s="164"/>
      <c r="F89" s="164"/>
      <c r="G89" s="164"/>
      <c r="H89" s="164"/>
      <c r="I89" s="164"/>
      <c r="J89" s="164"/>
      <c r="K89" s="164"/>
      <c r="L89" s="164"/>
      <c r="M89" s="164"/>
      <c r="N89" s="473">
        <f>$N$112</f>
        <v>0</v>
      </c>
      <c r="O89" s="474"/>
      <c r="P89" s="474"/>
      <c r="Q89" s="474"/>
      <c r="R89" s="165"/>
      <c r="T89" s="164"/>
      <c r="U89" s="164"/>
    </row>
    <row r="90" spans="2:47" s="166" customFormat="1" ht="21" customHeight="1">
      <c r="B90" s="167"/>
      <c r="C90" s="168"/>
      <c r="D90" s="168" t="s">
        <v>316</v>
      </c>
      <c r="E90" s="168"/>
      <c r="F90" s="168"/>
      <c r="G90" s="168"/>
      <c r="H90" s="168"/>
      <c r="I90" s="168"/>
      <c r="J90" s="168"/>
      <c r="K90" s="168"/>
      <c r="L90" s="168"/>
      <c r="M90" s="168"/>
      <c r="N90" s="475">
        <f>$N$113</f>
        <v>0</v>
      </c>
      <c r="O90" s="476"/>
      <c r="P90" s="476"/>
      <c r="Q90" s="476"/>
      <c r="R90" s="169"/>
      <c r="T90" s="168"/>
      <c r="U90" s="168"/>
    </row>
    <row r="91" spans="2:47" s="122" customFormat="1" ht="22.5" customHeight="1">
      <c r="B91" s="123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6"/>
      <c r="T91" s="124"/>
      <c r="U91" s="124"/>
    </row>
    <row r="92" spans="2:47" s="122" customFormat="1" ht="30" customHeight="1">
      <c r="B92" s="123"/>
      <c r="C92" s="161" t="s">
        <v>114</v>
      </c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472">
        <v>0</v>
      </c>
      <c r="O92" s="463"/>
      <c r="P92" s="463"/>
      <c r="Q92" s="463"/>
      <c r="R92" s="126"/>
      <c r="T92" s="170"/>
      <c r="U92" s="171" t="s">
        <v>39</v>
      </c>
    </row>
    <row r="93" spans="2:47" s="122" customFormat="1" ht="18.75" customHeight="1">
      <c r="B93" s="123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6"/>
      <c r="T93" s="124"/>
      <c r="U93" s="124"/>
    </row>
    <row r="94" spans="2:47" s="122" customFormat="1" ht="30" customHeight="1">
      <c r="B94" s="123"/>
      <c r="C94" s="172" t="s">
        <v>90</v>
      </c>
      <c r="D94" s="141"/>
      <c r="E94" s="141"/>
      <c r="F94" s="141"/>
      <c r="G94" s="141"/>
      <c r="H94" s="141"/>
      <c r="I94" s="141"/>
      <c r="J94" s="141"/>
      <c r="K94" s="141"/>
      <c r="L94" s="477">
        <f>ROUND(SUM($N$88+$N$92),2)</f>
        <v>0</v>
      </c>
      <c r="M94" s="478"/>
      <c r="N94" s="478"/>
      <c r="O94" s="478"/>
      <c r="P94" s="478"/>
      <c r="Q94" s="478"/>
      <c r="R94" s="126"/>
      <c r="T94" s="124"/>
      <c r="U94" s="124"/>
    </row>
    <row r="95" spans="2:47" s="122" customFormat="1" ht="7.5" customHeight="1">
      <c r="B95" s="154"/>
      <c r="C95" s="155"/>
      <c r="D95" s="155"/>
      <c r="E95" s="155"/>
      <c r="F95" s="155"/>
      <c r="G95" s="155"/>
      <c r="H95" s="155"/>
      <c r="I95" s="155"/>
      <c r="J95" s="155"/>
      <c r="K95" s="155"/>
      <c r="L95" s="155"/>
      <c r="M95" s="155"/>
      <c r="N95" s="155"/>
      <c r="O95" s="155"/>
      <c r="P95" s="155"/>
      <c r="Q95" s="155"/>
      <c r="R95" s="156"/>
      <c r="T95" s="124"/>
      <c r="U95" s="124"/>
    </row>
    <row r="99" spans="2:63" s="122" customFormat="1" ht="7.5" customHeight="1">
      <c r="B99" s="173"/>
      <c r="C99" s="174"/>
      <c r="D99" s="174"/>
      <c r="E99" s="174"/>
      <c r="F99" s="174"/>
      <c r="G99" s="174"/>
      <c r="H99" s="174"/>
      <c r="I99" s="174"/>
      <c r="J99" s="174"/>
      <c r="K99" s="174"/>
      <c r="L99" s="174"/>
      <c r="M99" s="174"/>
      <c r="N99" s="174"/>
      <c r="O99" s="174"/>
      <c r="P99" s="174"/>
      <c r="Q99" s="174"/>
      <c r="R99" s="175"/>
    </row>
    <row r="100" spans="2:63" s="122" customFormat="1" ht="37.5" customHeight="1">
      <c r="B100" s="123"/>
      <c r="C100" s="395" t="s">
        <v>115</v>
      </c>
      <c r="D100" s="463"/>
      <c r="E100" s="463"/>
      <c r="F100" s="463"/>
      <c r="G100" s="463"/>
      <c r="H100" s="463"/>
      <c r="I100" s="463"/>
      <c r="J100" s="463"/>
      <c r="K100" s="463"/>
      <c r="L100" s="463"/>
      <c r="M100" s="463"/>
      <c r="N100" s="463"/>
      <c r="O100" s="463"/>
      <c r="P100" s="463"/>
      <c r="Q100" s="463"/>
      <c r="R100" s="126"/>
    </row>
    <row r="101" spans="2:63" s="122" customFormat="1" ht="7.5" customHeight="1">
      <c r="B101" s="123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6"/>
    </row>
    <row r="102" spans="2:63" s="122" customFormat="1" ht="30.75" customHeight="1">
      <c r="B102" s="123"/>
      <c r="C102" s="121" t="s">
        <v>15</v>
      </c>
      <c r="D102" s="124"/>
      <c r="E102" s="124"/>
      <c r="F102" s="467" t="str">
        <f>$F$6</f>
        <v>Údržba a obnova hřbitovních staveb</v>
      </c>
      <c r="G102" s="463"/>
      <c r="H102" s="463"/>
      <c r="I102" s="463"/>
      <c r="J102" s="463"/>
      <c r="K102" s="463"/>
      <c r="L102" s="463"/>
      <c r="M102" s="463"/>
      <c r="N102" s="463"/>
      <c r="O102" s="463"/>
      <c r="P102" s="463"/>
      <c r="Q102" s="124"/>
      <c r="R102" s="126"/>
    </row>
    <row r="103" spans="2:63" s="122" customFormat="1" ht="37.5" customHeight="1">
      <c r="B103" s="123"/>
      <c r="C103" s="160" t="s">
        <v>94</v>
      </c>
      <c r="D103" s="124"/>
      <c r="E103" s="124"/>
      <c r="F103" s="396" t="str">
        <f>$F$7</f>
        <v>kaple - SO 01 Kaple</v>
      </c>
      <c r="G103" s="463"/>
      <c r="H103" s="463"/>
      <c r="I103" s="463"/>
      <c r="J103" s="463"/>
      <c r="K103" s="463"/>
      <c r="L103" s="463"/>
      <c r="M103" s="463"/>
      <c r="N103" s="463"/>
      <c r="O103" s="463"/>
      <c r="P103" s="463"/>
      <c r="Q103" s="124"/>
      <c r="R103" s="126"/>
    </row>
    <row r="104" spans="2:63" s="122" customFormat="1" ht="7.5" customHeight="1">
      <c r="B104" s="123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6"/>
    </row>
    <row r="105" spans="2:63" s="122" customFormat="1" ht="18.75" customHeight="1">
      <c r="B105" s="123"/>
      <c r="C105" s="121" t="s">
        <v>20</v>
      </c>
      <c r="D105" s="124"/>
      <c r="E105" s="124"/>
      <c r="F105" s="127" t="str">
        <f>$F$9</f>
        <v>Hlízov</v>
      </c>
      <c r="G105" s="124"/>
      <c r="H105" s="124"/>
      <c r="I105" s="124"/>
      <c r="J105" s="124"/>
      <c r="K105" s="121" t="s">
        <v>22</v>
      </c>
      <c r="L105" s="124"/>
      <c r="M105" s="468" t="str">
        <f>IF($O$9="","",$O$9)</f>
        <v/>
      </c>
      <c r="N105" s="463"/>
      <c r="O105" s="463"/>
      <c r="P105" s="463"/>
      <c r="Q105" s="124"/>
      <c r="R105" s="126"/>
    </row>
    <row r="106" spans="2:63" s="122" customFormat="1" ht="7.5" customHeight="1">
      <c r="B106" s="123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6"/>
    </row>
    <row r="107" spans="2:63" s="122" customFormat="1" ht="15.75" customHeight="1">
      <c r="B107" s="123"/>
      <c r="C107" s="121" t="s">
        <v>25</v>
      </c>
      <c r="D107" s="124"/>
      <c r="E107" s="124"/>
      <c r="F107" s="127" t="str">
        <f>$E$12</f>
        <v>Obec Hlízov,285 32 Hlízov 164</v>
      </c>
      <c r="G107" s="124"/>
      <c r="H107" s="124"/>
      <c r="I107" s="124"/>
      <c r="J107" s="124"/>
      <c r="K107" s="121" t="s">
        <v>32</v>
      </c>
      <c r="L107" s="124"/>
      <c r="M107" s="398" t="str">
        <f>$E$18</f>
        <v>Beran Pavel</v>
      </c>
      <c r="N107" s="463"/>
      <c r="O107" s="463"/>
      <c r="P107" s="463"/>
      <c r="Q107" s="463"/>
      <c r="R107" s="126"/>
    </row>
    <row r="108" spans="2:63" s="122" customFormat="1" ht="15" customHeight="1">
      <c r="B108" s="123"/>
      <c r="C108" s="121" t="s">
        <v>30</v>
      </c>
      <c r="D108" s="124"/>
      <c r="E108" s="124"/>
      <c r="F108" s="127" t="str">
        <f>IF($E$15="","",$E$15)</f>
        <v>dosud neurčen</v>
      </c>
      <c r="G108" s="124"/>
      <c r="H108" s="124"/>
      <c r="I108" s="124"/>
      <c r="J108" s="124"/>
      <c r="K108" s="121" t="s">
        <v>35</v>
      </c>
      <c r="L108" s="124"/>
      <c r="M108" s="398" t="str">
        <f>$E$21</f>
        <v>Beran Pavel</v>
      </c>
      <c r="N108" s="463"/>
      <c r="O108" s="463"/>
      <c r="P108" s="463"/>
      <c r="Q108" s="463"/>
      <c r="R108" s="126"/>
    </row>
    <row r="109" spans="2:63" s="122" customFormat="1" ht="11.25" customHeight="1">
      <c r="B109" s="123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6"/>
    </row>
    <row r="110" spans="2:63" s="176" customFormat="1" ht="30" customHeight="1">
      <c r="B110" s="177"/>
      <c r="C110" s="178" t="s">
        <v>116</v>
      </c>
      <c r="D110" s="179" t="s">
        <v>117</v>
      </c>
      <c r="E110" s="179" t="s">
        <v>57</v>
      </c>
      <c r="F110" s="469" t="s">
        <v>118</v>
      </c>
      <c r="G110" s="470"/>
      <c r="H110" s="470"/>
      <c r="I110" s="470"/>
      <c r="J110" s="179" t="s">
        <v>119</v>
      </c>
      <c r="K110" s="179" t="s">
        <v>120</v>
      </c>
      <c r="L110" s="469" t="s">
        <v>121</v>
      </c>
      <c r="M110" s="470"/>
      <c r="N110" s="469" t="s">
        <v>122</v>
      </c>
      <c r="O110" s="470"/>
      <c r="P110" s="470"/>
      <c r="Q110" s="471"/>
      <c r="R110" s="180"/>
      <c r="T110" s="181" t="s">
        <v>123</v>
      </c>
      <c r="U110" s="182" t="s">
        <v>39</v>
      </c>
      <c r="V110" s="182" t="s">
        <v>124</v>
      </c>
      <c r="W110" s="182" t="s">
        <v>125</v>
      </c>
      <c r="X110" s="182" t="s">
        <v>126</v>
      </c>
      <c r="Y110" s="182" t="s">
        <v>127</v>
      </c>
      <c r="Z110" s="182" t="s">
        <v>128</v>
      </c>
      <c r="AA110" s="183" t="s">
        <v>129</v>
      </c>
    </row>
    <row r="111" spans="2:63" s="122" customFormat="1" ht="30" customHeight="1">
      <c r="B111" s="123"/>
      <c r="C111" s="161" t="s">
        <v>96</v>
      </c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462">
        <f>$BK$111</f>
        <v>0</v>
      </c>
      <c r="O111" s="463"/>
      <c r="P111" s="463"/>
      <c r="Q111" s="463"/>
      <c r="R111" s="126"/>
      <c r="T111" s="184"/>
      <c r="U111" s="134"/>
      <c r="V111" s="134"/>
      <c r="W111" s="185">
        <f>$W$112</f>
        <v>16.269439999999999</v>
      </c>
      <c r="X111" s="134"/>
      <c r="Y111" s="185">
        <f>$Y$112</f>
        <v>0</v>
      </c>
      <c r="Z111" s="134"/>
      <c r="AA111" s="186">
        <f>$AA$112</f>
        <v>0</v>
      </c>
      <c r="AT111" s="122" t="s">
        <v>73</v>
      </c>
      <c r="AU111" s="122" t="s">
        <v>102</v>
      </c>
      <c r="BK111" s="187">
        <f>$BK$112</f>
        <v>0</v>
      </c>
    </row>
    <row r="112" spans="2:63" s="188" customFormat="1" ht="37.5" customHeight="1">
      <c r="B112" s="189"/>
      <c r="C112" s="190"/>
      <c r="D112" s="191" t="s">
        <v>103</v>
      </c>
      <c r="E112" s="191"/>
      <c r="F112" s="191"/>
      <c r="G112" s="191"/>
      <c r="H112" s="191"/>
      <c r="I112" s="191"/>
      <c r="J112" s="191"/>
      <c r="K112" s="191"/>
      <c r="L112" s="191"/>
      <c r="M112" s="191"/>
      <c r="N112" s="464">
        <f>$BK$112</f>
        <v>0</v>
      </c>
      <c r="O112" s="465"/>
      <c r="P112" s="465"/>
      <c r="Q112" s="465"/>
      <c r="R112" s="192"/>
      <c r="T112" s="193"/>
      <c r="U112" s="190"/>
      <c r="V112" s="190"/>
      <c r="W112" s="194">
        <f>$W$113</f>
        <v>16.269439999999999</v>
      </c>
      <c r="X112" s="190"/>
      <c r="Y112" s="194">
        <f>$Y$113</f>
        <v>0</v>
      </c>
      <c r="Z112" s="190"/>
      <c r="AA112" s="195">
        <f>$AA$113</f>
        <v>0</v>
      </c>
      <c r="AR112" s="196" t="s">
        <v>19</v>
      </c>
      <c r="AT112" s="196" t="s">
        <v>73</v>
      </c>
      <c r="AU112" s="196" t="s">
        <v>74</v>
      </c>
      <c r="AY112" s="196" t="s">
        <v>130</v>
      </c>
      <c r="BK112" s="197">
        <f>$BK$113</f>
        <v>0</v>
      </c>
    </row>
    <row r="113" spans="2:65" s="188" customFormat="1" ht="21" customHeight="1">
      <c r="B113" s="189"/>
      <c r="C113" s="190"/>
      <c r="D113" s="198" t="s">
        <v>316</v>
      </c>
      <c r="E113" s="198"/>
      <c r="F113" s="198"/>
      <c r="G113" s="198"/>
      <c r="H113" s="198"/>
      <c r="I113" s="198"/>
      <c r="J113" s="198"/>
      <c r="K113" s="198"/>
      <c r="L113" s="198"/>
      <c r="M113" s="198"/>
      <c r="N113" s="466">
        <f>$BK$113</f>
        <v>0</v>
      </c>
      <c r="O113" s="465"/>
      <c r="P113" s="465"/>
      <c r="Q113" s="465"/>
      <c r="R113" s="192"/>
      <c r="T113" s="193"/>
      <c r="U113" s="190"/>
      <c r="V113" s="190"/>
      <c r="W113" s="194">
        <f>SUM($W$114:$W$117)</f>
        <v>16.269439999999999</v>
      </c>
      <c r="X113" s="190"/>
      <c r="Y113" s="194">
        <f>SUM($Y$114:$Y$117)</f>
        <v>0</v>
      </c>
      <c r="Z113" s="190"/>
      <c r="AA113" s="195">
        <f>SUM($AA$114:$AA$117)</f>
        <v>0</v>
      </c>
      <c r="AR113" s="196" t="s">
        <v>19</v>
      </c>
      <c r="AT113" s="196" t="s">
        <v>73</v>
      </c>
      <c r="AU113" s="196" t="s">
        <v>19</v>
      </c>
      <c r="AY113" s="196" t="s">
        <v>130</v>
      </c>
      <c r="BK113" s="197">
        <f>SUM($BK$114:$BK$117)</f>
        <v>0</v>
      </c>
    </row>
    <row r="114" spans="2:65" s="122" customFormat="1" ht="39" customHeight="1">
      <c r="B114" s="123"/>
      <c r="C114" s="199" t="s">
        <v>8</v>
      </c>
      <c r="D114" s="199" t="s">
        <v>131</v>
      </c>
      <c r="E114" s="200" t="s">
        <v>317</v>
      </c>
      <c r="F114" s="459" t="s">
        <v>318</v>
      </c>
      <c r="G114" s="460"/>
      <c r="H114" s="460"/>
      <c r="I114" s="460"/>
      <c r="J114" s="201" t="s">
        <v>213</v>
      </c>
      <c r="K114" s="202">
        <v>9.2439999999999998</v>
      </c>
      <c r="L114" s="461"/>
      <c r="M114" s="460"/>
      <c r="N114" s="461">
        <f>ROUND($L$114*$K$114,2)</f>
        <v>0</v>
      </c>
      <c r="O114" s="460"/>
      <c r="P114" s="460"/>
      <c r="Q114" s="460"/>
      <c r="R114" s="126"/>
      <c r="T114" s="203"/>
      <c r="U114" s="204" t="s">
        <v>40</v>
      </c>
      <c r="V114" s="205">
        <v>1.569</v>
      </c>
      <c r="W114" s="205">
        <f>$V$114*$K$114</f>
        <v>14.503836</v>
      </c>
      <c r="X114" s="205">
        <v>0</v>
      </c>
      <c r="Y114" s="205">
        <f>$X$114*$K$114</f>
        <v>0</v>
      </c>
      <c r="Z114" s="205">
        <v>0</v>
      </c>
      <c r="AA114" s="206">
        <f>$Z$114*$K$114</f>
        <v>0</v>
      </c>
      <c r="AR114" s="122" t="s">
        <v>135</v>
      </c>
      <c r="AT114" s="122" t="s">
        <v>131</v>
      </c>
      <c r="AU114" s="122" t="s">
        <v>92</v>
      </c>
      <c r="AY114" s="122" t="s">
        <v>130</v>
      </c>
      <c r="BE114" s="207">
        <f>IF($U$114="základní",$N$114,0)</f>
        <v>0</v>
      </c>
      <c r="BF114" s="207">
        <f>IF($U$114="snížená",$N$114,0)</f>
        <v>0</v>
      </c>
      <c r="BG114" s="207">
        <f>IF($U$114="zákl. přenesená",$N$114,0)</f>
        <v>0</v>
      </c>
      <c r="BH114" s="207">
        <f>IF($U$114="sníž. přenesená",$N$114,0)</f>
        <v>0</v>
      </c>
      <c r="BI114" s="207">
        <f>IF($U$114="nulová",$N$114,0)</f>
        <v>0</v>
      </c>
      <c r="BJ114" s="122" t="s">
        <v>19</v>
      </c>
      <c r="BK114" s="207">
        <f>ROUND($L$114*$K$114,2)</f>
        <v>0</v>
      </c>
      <c r="BL114" s="122" t="s">
        <v>135</v>
      </c>
      <c r="BM114" s="122" t="s">
        <v>319</v>
      </c>
    </row>
    <row r="115" spans="2:65" s="122" customFormat="1" ht="27" customHeight="1">
      <c r="B115" s="123"/>
      <c r="C115" s="199" t="s">
        <v>215</v>
      </c>
      <c r="D115" s="199" t="s">
        <v>131</v>
      </c>
      <c r="E115" s="200" t="s">
        <v>320</v>
      </c>
      <c r="F115" s="459" t="s">
        <v>321</v>
      </c>
      <c r="G115" s="460"/>
      <c r="H115" s="460"/>
      <c r="I115" s="460"/>
      <c r="J115" s="201" t="s">
        <v>213</v>
      </c>
      <c r="K115" s="202">
        <v>9.2439999999999998</v>
      </c>
      <c r="L115" s="461"/>
      <c r="M115" s="460"/>
      <c r="N115" s="461">
        <f>ROUND($L$115*$K$115,2)</f>
        <v>0</v>
      </c>
      <c r="O115" s="460"/>
      <c r="P115" s="460"/>
      <c r="Q115" s="460"/>
      <c r="R115" s="126"/>
      <c r="T115" s="203"/>
      <c r="U115" s="204" t="s">
        <v>40</v>
      </c>
      <c r="V115" s="205">
        <v>0.125</v>
      </c>
      <c r="W115" s="205">
        <f>$V$115*$K$115</f>
        <v>1.1555</v>
      </c>
      <c r="X115" s="205">
        <v>0</v>
      </c>
      <c r="Y115" s="205">
        <f>$X$115*$K$115</f>
        <v>0</v>
      </c>
      <c r="Z115" s="205">
        <v>0</v>
      </c>
      <c r="AA115" s="206">
        <f>$Z$115*$K$115</f>
        <v>0</v>
      </c>
      <c r="AR115" s="122" t="s">
        <v>135</v>
      </c>
      <c r="AT115" s="122" t="s">
        <v>131</v>
      </c>
      <c r="AU115" s="122" t="s">
        <v>92</v>
      </c>
      <c r="AY115" s="122" t="s">
        <v>130</v>
      </c>
      <c r="BE115" s="207">
        <f>IF($U$115="základní",$N$115,0)</f>
        <v>0</v>
      </c>
      <c r="BF115" s="207">
        <f>IF($U$115="snížená",$N$115,0)</f>
        <v>0</v>
      </c>
      <c r="BG115" s="207">
        <f>IF($U$115="zákl. přenesená",$N$115,0)</f>
        <v>0</v>
      </c>
      <c r="BH115" s="207">
        <f>IF($U$115="sníž. přenesená",$N$115,0)</f>
        <v>0</v>
      </c>
      <c r="BI115" s="207">
        <f>IF($U$115="nulová",$N$115,0)</f>
        <v>0</v>
      </c>
      <c r="BJ115" s="122" t="s">
        <v>19</v>
      </c>
      <c r="BK115" s="207">
        <f>ROUND($L$115*$K$115,2)</f>
        <v>0</v>
      </c>
      <c r="BL115" s="122" t="s">
        <v>135</v>
      </c>
      <c r="BM115" s="122" t="s">
        <v>322</v>
      </c>
    </row>
    <row r="116" spans="2:65" s="122" customFormat="1" ht="27" customHeight="1">
      <c r="B116" s="123"/>
      <c r="C116" s="199" t="s">
        <v>219</v>
      </c>
      <c r="D116" s="199" t="s">
        <v>131</v>
      </c>
      <c r="E116" s="200" t="s">
        <v>323</v>
      </c>
      <c r="F116" s="459" t="s">
        <v>324</v>
      </c>
      <c r="G116" s="460"/>
      <c r="H116" s="460"/>
      <c r="I116" s="460"/>
      <c r="J116" s="201" t="s">
        <v>213</v>
      </c>
      <c r="K116" s="202">
        <v>101.684</v>
      </c>
      <c r="L116" s="461"/>
      <c r="M116" s="460"/>
      <c r="N116" s="461">
        <f>ROUND($L$116*$K$116,2)</f>
        <v>0</v>
      </c>
      <c r="O116" s="460"/>
      <c r="P116" s="460"/>
      <c r="Q116" s="460"/>
      <c r="R116" s="126"/>
      <c r="T116" s="203"/>
      <c r="U116" s="204" t="s">
        <v>40</v>
      </c>
      <c r="V116" s="205">
        <v>6.0000000000000001E-3</v>
      </c>
      <c r="W116" s="205">
        <f>$V$116*$K$116</f>
        <v>0.61010399999999998</v>
      </c>
      <c r="X116" s="205">
        <v>0</v>
      </c>
      <c r="Y116" s="205">
        <f>$X$116*$K$116</f>
        <v>0</v>
      </c>
      <c r="Z116" s="205">
        <v>0</v>
      </c>
      <c r="AA116" s="206">
        <f>$Z$116*$K$116</f>
        <v>0</v>
      </c>
      <c r="AR116" s="122" t="s">
        <v>135</v>
      </c>
      <c r="AT116" s="122" t="s">
        <v>131</v>
      </c>
      <c r="AU116" s="122" t="s">
        <v>92</v>
      </c>
      <c r="AY116" s="122" t="s">
        <v>130</v>
      </c>
      <c r="BE116" s="207">
        <f>IF($U$116="základní",$N$116,0)</f>
        <v>0</v>
      </c>
      <c r="BF116" s="207">
        <f>IF($U$116="snížená",$N$116,0)</f>
        <v>0</v>
      </c>
      <c r="BG116" s="207">
        <f>IF($U$116="zákl. přenesená",$N$116,0)</f>
        <v>0</v>
      </c>
      <c r="BH116" s="207">
        <f>IF($U$116="sníž. přenesená",$N$116,0)</f>
        <v>0</v>
      </c>
      <c r="BI116" s="207">
        <f>IF($U$116="nulová",$N$116,0)</f>
        <v>0</v>
      </c>
      <c r="BJ116" s="122" t="s">
        <v>19</v>
      </c>
      <c r="BK116" s="207">
        <f>ROUND($L$116*$K$116,2)</f>
        <v>0</v>
      </c>
      <c r="BL116" s="122" t="s">
        <v>135</v>
      </c>
      <c r="BM116" s="122" t="s">
        <v>325</v>
      </c>
    </row>
    <row r="117" spans="2:65" s="122" customFormat="1" ht="27" customHeight="1">
      <c r="B117" s="123"/>
      <c r="C117" s="199" t="s">
        <v>223</v>
      </c>
      <c r="D117" s="199" t="s">
        <v>131</v>
      </c>
      <c r="E117" s="200" t="s">
        <v>326</v>
      </c>
      <c r="F117" s="459" t="s">
        <v>327</v>
      </c>
      <c r="G117" s="460"/>
      <c r="H117" s="460"/>
      <c r="I117" s="460"/>
      <c r="J117" s="201" t="s">
        <v>213</v>
      </c>
      <c r="K117" s="202">
        <v>9.2439999999999998</v>
      </c>
      <c r="L117" s="461"/>
      <c r="M117" s="460"/>
      <c r="N117" s="461">
        <f>ROUND($L$117*$K$117,2)</f>
        <v>0</v>
      </c>
      <c r="O117" s="460"/>
      <c r="P117" s="460"/>
      <c r="Q117" s="460"/>
      <c r="R117" s="126"/>
      <c r="T117" s="203"/>
      <c r="U117" s="208" t="s">
        <v>40</v>
      </c>
      <c r="V117" s="209">
        <v>0</v>
      </c>
      <c r="W117" s="209">
        <f>$V$117*$K$117</f>
        <v>0</v>
      </c>
      <c r="X117" s="209">
        <v>0</v>
      </c>
      <c r="Y117" s="209">
        <f>$X$117*$K$117</f>
        <v>0</v>
      </c>
      <c r="Z117" s="209">
        <v>0</v>
      </c>
      <c r="AA117" s="210">
        <f>$Z$117*$K$117</f>
        <v>0</v>
      </c>
      <c r="AR117" s="122" t="s">
        <v>135</v>
      </c>
      <c r="AT117" s="122" t="s">
        <v>131</v>
      </c>
      <c r="AU117" s="122" t="s">
        <v>92</v>
      </c>
      <c r="AY117" s="122" t="s">
        <v>130</v>
      </c>
      <c r="BE117" s="207">
        <f>IF($U$117="základní",$N$117,0)</f>
        <v>0</v>
      </c>
      <c r="BF117" s="207">
        <f>IF($U$117="snížená",$N$117,0)</f>
        <v>0</v>
      </c>
      <c r="BG117" s="207">
        <f>IF($U$117="zákl. přenesená",$N$117,0)</f>
        <v>0</v>
      </c>
      <c r="BH117" s="207">
        <f>IF($U$117="sníž. přenesená",$N$117,0)</f>
        <v>0</v>
      </c>
      <c r="BI117" s="207">
        <f>IF($U$117="nulová",$N$117,0)</f>
        <v>0</v>
      </c>
      <c r="BJ117" s="122" t="s">
        <v>19</v>
      </c>
      <c r="BK117" s="207">
        <f>ROUND($L$117*$K$117,2)</f>
        <v>0</v>
      </c>
      <c r="BL117" s="122" t="s">
        <v>135</v>
      </c>
      <c r="BM117" s="122" t="s">
        <v>328</v>
      </c>
    </row>
    <row r="118" spans="2:65" s="122" customFormat="1" ht="7.5" customHeight="1">
      <c r="B118" s="154"/>
      <c r="C118" s="155"/>
      <c r="D118" s="155"/>
      <c r="E118" s="155"/>
      <c r="F118" s="155"/>
      <c r="G118" s="155"/>
      <c r="H118" s="155"/>
      <c r="I118" s="155"/>
      <c r="J118" s="155"/>
      <c r="K118" s="155"/>
      <c r="L118" s="155"/>
      <c r="M118" s="155"/>
      <c r="N118" s="155"/>
      <c r="O118" s="155"/>
      <c r="P118" s="155"/>
      <c r="Q118" s="155"/>
      <c r="R118" s="156"/>
    </row>
  </sheetData>
  <mergeCells count="67">
    <mergeCell ref="H1:K1"/>
    <mergeCell ref="C2:Q2"/>
    <mergeCell ref="S2:AC2"/>
    <mergeCell ref="C4:Q4"/>
    <mergeCell ref="F6:P6"/>
    <mergeCell ref="F7:P7"/>
    <mergeCell ref="O9:P9"/>
    <mergeCell ref="O11:P11"/>
    <mergeCell ref="O12:P12"/>
    <mergeCell ref="O14:P14"/>
    <mergeCell ref="O15:P15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N89:Q89"/>
    <mergeCell ref="N90:Q90"/>
    <mergeCell ref="N92:Q92"/>
    <mergeCell ref="L94:Q94"/>
    <mergeCell ref="C100:Q100"/>
    <mergeCell ref="F102:P102"/>
    <mergeCell ref="F103:P103"/>
    <mergeCell ref="M105:P105"/>
    <mergeCell ref="M107:Q107"/>
    <mergeCell ref="M108:Q108"/>
    <mergeCell ref="F110:I110"/>
    <mergeCell ref="L110:M110"/>
    <mergeCell ref="N110:Q110"/>
    <mergeCell ref="N111:Q111"/>
    <mergeCell ref="N112:Q112"/>
    <mergeCell ref="N113:Q113"/>
    <mergeCell ref="F114:I114"/>
    <mergeCell ref="L114:M114"/>
    <mergeCell ref="N114:Q114"/>
    <mergeCell ref="F117:I117"/>
    <mergeCell ref="L117:M117"/>
    <mergeCell ref="N117:Q117"/>
    <mergeCell ref="F115:I115"/>
    <mergeCell ref="L115:M115"/>
    <mergeCell ref="N115:Q115"/>
    <mergeCell ref="F116:I116"/>
    <mergeCell ref="L116:M116"/>
    <mergeCell ref="N116:Q116"/>
  </mergeCells>
  <hyperlinks>
    <hyperlink ref="F1:G1" location="C2" tooltip="Krycí list rozpočtu" display="1) Krycí list rozpočtu"/>
    <hyperlink ref="H1:K1" location="C86" tooltip="Rekapitulace rozpočtu" display="2) Rekapitulace rozpočtu"/>
    <hyperlink ref="L1" location="C110" tooltip="Rozpočet" display="3) Rozpočet"/>
    <hyperlink ref="S1:T1" location="'Rekapitulace stavby'!C2" tooltip="Rekapitulace stavby" display="Rekapitulace stavby"/>
  </hyperlink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180"/>
  <sheetViews>
    <sheetView showGridLines="0" workbookViewId="0">
      <pane ySplit="1" topLeftCell="A163" activePane="bottomLeft" state="frozenSplit"/>
      <selection pane="bottomLeft" activeCell="N176" sqref="N176"/>
    </sheetView>
  </sheetViews>
  <sheetFormatPr defaultColWidth="10.5" defaultRowHeight="14.25" customHeight="1"/>
  <cols>
    <col min="1" max="1" width="8.33203125" style="2" customWidth="1"/>
    <col min="2" max="2" width="1.6640625" style="2" customWidth="1"/>
    <col min="3" max="3" width="4.1640625" style="2" customWidth="1"/>
    <col min="4" max="4" width="4.33203125" style="2" customWidth="1"/>
    <col min="5" max="5" width="17.1640625" style="2" customWidth="1"/>
    <col min="6" max="7" width="11.1640625" style="2" customWidth="1"/>
    <col min="8" max="8" width="12.5" style="2" customWidth="1"/>
    <col min="9" max="9" width="7" style="2" customWidth="1"/>
    <col min="10" max="10" width="5.1640625" style="2" customWidth="1"/>
    <col min="11" max="11" width="11.5" style="2" customWidth="1"/>
    <col min="12" max="12" width="12" style="2" customWidth="1"/>
    <col min="13" max="14" width="6" style="2" customWidth="1"/>
    <col min="15" max="15" width="2" style="2" customWidth="1"/>
    <col min="16" max="16" width="12.5" style="2" customWidth="1"/>
    <col min="17" max="17" width="4.1640625" style="2" customWidth="1"/>
    <col min="18" max="18" width="1.6640625" style="2" customWidth="1"/>
    <col min="19" max="19" width="8.1640625" style="2" customWidth="1"/>
    <col min="20" max="20" width="29.6640625" style="2" hidden="1" customWidth="1"/>
    <col min="21" max="21" width="16.33203125" style="2" hidden="1" customWidth="1"/>
    <col min="22" max="22" width="12.33203125" style="2" hidden="1" customWidth="1"/>
    <col min="23" max="23" width="16.33203125" style="2" hidden="1" customWidth="1"/>
    <col min="24" max="24" width="12.1640625" style="2" hidden="1" customWidth="1"/>
    <col min="25" max="25" width="15" style="2" hidden="1" customWidth="1"/>
    <col min="26" max="26" width="11" style="2" hidden="1" customWidth="1"/>
    <col min="27" max="27" width="15" style="2" hidden="1" customWidth="1"/>
    <col min="28" max="28" width="16.33203125" style="2" hidden="1" customWidth="1"/>
    <col min="29" max="29" width="11" style="2" customWidth="1"/>
    <col min="30" max="30" width="15" style="2" customWidth="1"/>
    <col min="31" max="31" width="16.33203125" style="2" customWidth="1"/>
    <col min="32" max="43" width="10.5" style="1" customWidth="1"/>
    <col min="44" max="64" width="10.5" style="2" hidden="1" customWidth="1"/>
    <col min="65" max="16384" width="10.5" style="1"/>
  </cols>
  <sheetData>
    <row r="1" spans="1:256" s="3" customFormat="1" ht="22.5" customHeight="1">
      <c r="A1" s="107"/>
      <c r="B1" s="104"/>
      <c r="C1" s="104"/>
      <c r="D1" s="105" t="s">
        <v>1</v>
      </c>
      <c r="E1" s="104"/>
      <c r="F1" s="106" t="s">
        <v>309</v>
      </c>
      <c r="G1" s="106"/>
      <c r="H1" s="428" t="s">
        <v>310</v>
      </c>
      <c r="I1" s="428"/>
      <c r="J1" s="428"/>
      <c r="K1" s="428"/>
      <c r="L1" s="106" t="s">
        <v>311</v>
      </c>
      <c r="M1" s="104"/>
      <c r="N1" s="104"/>
      <c r="O1" s="105" t="s">
        <v>91</v>
      </c>
      <c r="P1" s="104"/>
      <c r="Q1" s="104"/>
      <c r="R1" s="104"/>
      <c r="S1" s="106" t="s">
        <v>312</v>
      </c>
      <c r="T1" s="106"/>
      <c r="U1" s="107"/>
      <c r="V1" s="107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2" customFormat="1" ht="37.5" customHeight="1">
      <c r="C2" s="456" t="s">
        <v>5</v>
      </c>
      <c r="D2" s="419"/>
      <c r="E2" s="419"/>
      <c r="F2" s="419"/>
      <c r="G2" s="419"/>
      <c r="H2" s="419"/>
      <c r="I2" s="419"/>
      <c r="J2" s="419"/>
      <c r="K2" s="419"/>
      <c r="L2" s="419"/>
      <c r="M2" s="419"/>
      <c r="N2" s="419"/>
      <c r="O2" s="419"/>
      <c r="P2" s="419"/>
      <c r="Q2" s="419"/>
      <c r="S2" s="418" t="s">
        <v>6</v>
      </c>
      <c r="T2" s="419"/>
      <c r="U2" s="419"/>
      <c r="V2" s="419"/>
      <c r="W2" s="419"/>
      <c r="X2" s="419"/>
      <c r="Y2" s="419"/>
      <c r="Z2" s="419"/>
      <c r="AA2" s="419"/>
      <c r="AB2" s="419"/>
      <c r="AC2" s="419"/>
      <c r="AT2" s="2" t="s">
        <v>86</v>
      </c>
    </row>
    <row r="3" spans="1:256" s="2" customFormat="1" ht="7.5" customHeight="1"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  <c r="AT3" s="2" t="s">
        <v>92</v>
      </c>
    </row>
    <row r="4" spans="1:256" s="2" customFormat="1" ht="37.5" customHeight="1">
      <c r="B4" s="9"/>
      <c r="C4" s="427" t="s">
        <v>93</v>
      </c>
      <c r="D4" s="457"/>
      <c r="E4" s="457"/>
      <c r="F4" s="457"/>
      <c r="G4" s="457"/>
      <c r="H4" s="457"/>
      <c r="I4" s="457"/>
      <c r="J4" s="457"/>
      <c r="K4" s="457"/>
      <c r="L4" s="457"/>
      <c r="M4" s="457"/>
      <c r="N4" s="457"/>
      <c r="O4" s="457"/>
      <c r="P4" s="457"/>
      <c r="Q4" s="457"/>
      <c r="R4" s="11"/>
      <c r="T4" s="12" t="s">
        <v>11</v>
      </c>
      <c r="AT4" s="2" t="s">
        <v>4</v>
      </c>
    </row>
    <row r="5" spans="1:256" s="2" customFormat="1" ht="7.5" customHeight="1"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1"/>
    </row>
    <row r="6" spans="1:256" s="2" customFormat="1" ht="26.25" customHeight="1">
      <c r="B6" s="9"/>
      <c r="C6" s="10"/>
      <c r="D6" s="15" t="s">
        <v>15</v>
      </c>
      <c r="E6" s="10"/>
      <c r="F6" s="439" t="str">
        <f>'Rekapitulace stavby'!K6</f>
        <v>Údržba a obnova hřbitovních staveb</v>
      </c>
      <c r="G6" s="457"/>
      <c r="H6" s="457"/>
      <c r="I6" s="457"/>
      <c r="J6" s="457"/>
      <c r="K6" s="457"/>
      <c r="L6" s="457"/>
      <c r="M6" s="457"/>
      <c r="N6" s="457"/>
      <c r="O6" s="457"/>
      <c r="P6" s="457"/>
      <c r="Q6" s="10"/>
      <c r="R6" s="11"/>
    </row>
    <row r="7" spans="1:256" s="5" customFormat="1" ht="33.75" customHeight="1">
      <c r="B7" s="17"/>
      <c r="C7" s="18"/>
      <c r="D7" s="14" t="s">
        <v>94</v>
      </c>
      <c r="E7" s="18"/>
      <c r="F7" s="458" t="s">
        <v>296</v>
      </c>
      <c r="G7" s="424"/>
      <c r="H7" s="424"/>
      <c r="I7" s="424"/>
      <c r="J7" s="424"/>
      <c r="K7" s="424"/>
      <c r="L7" s="424"/>
      <c r="M7" s="424"/>
      <c r="N7" s="424"/>
      <c r="O7" s="424"/>
      <c r="P7" s="424"/>
      <c r="Q7" s="18"/>
      <c r="R7" s="19"/>
    </row>
    <row r="8" spans="1:256" s="5" customFormat="1" ht="15" customHeight="1">
      <c r="B8" s="17"/>
      <c r="C8" s="18"/>
      <c r="D8" s="15" t="s">
        <v>17</v>
      </c>
      <c r="E8" s="18"/>
      <c r="F8" s="13"/>
      <c r="G8" s="18"/>
      <c r="H8" s="18"/>
      <c r="I8" s="18"/>
      <c r="J8" s="18"/>
      <c r="K8" s="18"/>
      <c r="L8" s="18"/>
      <c r="M8" s="15" t="s">
        <v>18</v>
      </c>
      <c r="N8" s="18"/>
      <c r="O8" s="13"/>
      <c r="P8" s="18"/>
      <c r="Q8" s="18"/>
      <c r="R8" s="19"/>
    </row>
    <row r="9" spans="1:256" s="5" customFormat="1" ht="15" customHeight="1">
      <c r="B9" s="17"/>
      <c r="C9" s="18"/>
      <c r="D9" s="15" t="s">
        <v>20</v>
      </c>
      <c r="E9" s="18"/>
      <c r="F9" s="13" t="s">
        <v>21</v>
      </c>
      <c r="G9" s="18"/>
      <c r="H9" s="18"/>
      <c r="I9" s="18"/>
      <c r="J9" s="18"/>
      <c r="K9" s="18"/>
      <c r="L9" s="18"/>
      <c r="M9" s="15" t="s">
        <v>22</v>
      </c>
      <c r="N9" s="18"/>
      <c r="O9" s="441"/>
      <c r="P9" s="424"/>
      <c r="Q9" s="18"/>
      <c r="R9" s="19"/>
    </row>
    <row r="10" spans="1:256" s="5" customFormat="1" ht="12" customHeight="1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9"/>
    </row>
    <row r="11" spans="1:256" s="5" customFormat="1" ht="15" customHeight="1">
      <c r="B11" s="17"/>
      <c r="C11" s="18"/>
      <c r="D11" s="15" t="s">
        <v>25</v>
      </c>
      <c r="E11" s="18"/>
      <c r="F11" s="18"/>
      <c r="G11" s="18"/>
      <c r="H11" s="18"/>
      <c r="I11" s="18"/>
      <c r="J11" s="18"/>
      <c r="K11" s="18"/>
      <c r="L11" s="18"/>
      <c r="M11" s="15" t="s">
        <v>26</v>
      </c>
      <c r="N11" s="18"/>
      <c r="O11" s="423" t="s">
        <v>27</v>
      </c>
      <c r="P11" s="424"/>
      <c r="Q11" s="18"/>
      <c r="R11" s="19"/>
    </row>
    <row r="12" spans="1:256" s="5" customFormat="1" ht="18.75" customHeight="1">
      <c r="B12" s="17"/>
      <c r="C12" s="18"/>
      <c r="D12" s="18"/>
      <c r="E12" s="13" t="s">
        <v>28</v>
      </c>
      <c r="F12" s="18"/>
      <c r="G12" s="18"/>
      <c r="H12" s="18"/>
      <c r="I12" s="18"/>
      <c r="J12" s="18"/>
      <c r="K12" s="18"/>
      <c r="L12" s="18"/>
      <c r="M12" s="15" t="s">
        <v>29</v>
      </c>
      <c r="N12" s="18"/>
      <c r="O12" s="423"/>
      <c r="P12" s="424"/>
      <c r="Q12" s="18"/>
      <c r="R12" s="19"/>
    </row>
    <row r="13" spans="1:256" s="5" customFormat="1" ht="7.5" customHeight="1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9"/>
    </row>
    <row r="14" spans="1:256" s="5" customFormat="1" ht="15" customHeight="1">
      <c r="B14" s="17"/>
      <c r="C14" s="18"/>
      <c r="D14" s="15" t="s">
        <v>30</v>
      </c>
      <c r="E14" s="18"/>
      <c r="F14" s="18"/>
      <c r="G14" s="18"/>
      <c r="H14" s="18"/>
      <c r="I14" s="18"/>
      <c r="J14" s="18"/>
      <c r="K14" s="18"/>
      <c r="L14" s="18"/>
      <c r="M14" s="15" t="s">
        <v>26</v>
      </c>
      <c r="N14" s="18"/>
      <c r="O14" s="423"/>
      <c r="P14" s="424"/>
      <c r="Q14" s="18"/>
      <c r="R14" s="19"/>
    </row>
    <row r="15" spans="1:256" s="5" customFormat="1" ht="18.75" customHeight="1">
      <c r="B15" s="17"/>
      <c r="C15" s="18"/>
      <c r="D15" s="18"/>
      <c r="E15" s="13" t="s">
        <v>31</v>
      </c>
      <c r="F15" s="18"/>
      <c r="G15" s="18"/>
      <c r="H15" s="18"/>
      <c r="I15" s="18"/>
      <c r="J15" s="18"/>
      <c r="K15" s="18"/>
      <c r="L15" s="18"/>
      <c r="M15" s="15" t="s">
        <v>29</v>
      </c>
      <c r="N15" s="18"/>
      <c r="O15" s="423"/>
      <c r="P15" s="424"/>
      <c r="Q15" s="18"/>
      <c r="R15" s="19"/>
    </row>
    <row r="16" spans="1:256" s="5" customFormat="1" ht="7.5" customHeight="1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9"/>
    </row>
    <row r="17" spans="2:18" s="5" customFormat="1" ht="15" customHeight="1">
      <c r="B17" s="17"/>
      <c r="C17" s="18"/>
      <c r="D17" s="15" t="s">
        <v>32</v>
      </c>
      <c r="E17" s="18"/>
      <c r="F17" s="18"/>
      <c r="G17" s="18"/>
      <c r="H17" s="18"/>
      <c r="I17" s="18"/>
      <c r="J17" s="18"/>
      <c r="K17" s="18"/>
      <c r="L17" s="18"/>
      <c r="M17" s="15" t="s">
        <v>26</v>
      </c>
      <c r="N17" s="18"/>
      <c r="O17" s="423"/>
      <c r="P17" s="424"/>
      <c r="Q17" s="18"/>
      <c r="R17" s="19"/>
    </row>
    <row r="18" spans="2:18" s="5" customFormat="1" ht="18.75" customHeight="1">
      <c r="B18" s="17"/>
      <c r="C18" s="18"/>
      <c r="D18" s="18"/>
      <c r="E18" s="13" t="s">
        <v>33</v>
      </c>
      <c r="F18" s="18"/>
      <c r="G18" s="18"/>
      <c r="H18" s="18"/>
      <c r="I18" s="18"/>
      <c r="J18" s="18"/>
      <c r="K18" s="18"/>
      <c r="L18" s="18"/>
      <c r="M18" s="15" t="s">
        <v>29</v>
      </c>
      <c r="N18" s="18"/>
      <c r="O18" s="423"/>
      <c r="P18" s="424"/>
      <c r="Q18" s="18"/>
      <c r="R18" s="19"/>
    </row>
    <row r="19" spans="2:18" s="5" customFormat="1" ht="7.5" customHeight="1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9"/>
    </row>
    <row r="20" spans="2:18" s="5" customFormat="1" ht="15" customHeight="1">
      <c r="B20" s="17"/>
      <c r="C20" s="18"/>
      <c r="D20" s="15" t="s">
        <v>35</v>
      </c>
      <c r="E20" s="18"/>
      <c r="F20" s="18"/>
      <c r="G20" s="18"/>
      <c r="H20" s="18"/>
      <c r="I20" s="18"/>
      <c r="J20" s="18"/>
      <c r="K20" s="18"/>
      <c r="L20" s="18"/>
      <c r="M20" s="15" t="s">
        <v>26</v>
      </c>
      <c r="N20" s="18"/>
      <c r="O20" s="423"/>
      <c r="P20" s="424"/>
      <c r="Q20" s="18"/>
      <c r="R20" s="19"/>
    </row>
    <row r="21" spans="2:18" s="5" customFormat="1" ht="18.75" customHeight="1">
      <c r="B21" s="17"/>
      <c r="C21" s="18"/>
      <c r="D21" s="18"/>
      <c r="E21" s="13" t="s">
        <v>33</v>
      </c>
      <c r="F21" s="18"/>
      <c r="G21" s="18"/>
      <c r="H21" s="18"/>
      <c r="I21" s="18"/>
      <c r="J21" s="18"/>
      <c r="K21" s="18"/>
      <c r="L21" s="18"/>
      <c r="M21" s="15" t="s">
        <v>29</v>
      </c>
      <c r="N21" s="18"/>
      <c r="O21" s="423"/>
      <c r="P21" s="424"/>
      <c r="Q21" s="18"/>
      <c r="R21" s="19"/>
    </row>
    <row r="22" spans="2:18" s="5" customFormat="1" ht="7.5" customHeight="1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9"/>
    </row>
    <row r="23" spans="2:18" s="5" customFormat="1" ht="15" customHeight="1">
      <c r="B23" s="17"/>
      <c r="C23" s="18"/>
      <c r="D23" s="15" t="s">
        <v>36</v>
      </c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9"/>
    </row>
    <row r="24" spans="2:18" s="50" customFormat="1" ht="15.75" customHeight="1">
      <c r="B24" s="51"/>
      <c r="C24" s="52"/>
      <c r="D24" s="52"/>
      <c r="E24" s="452"/>
      <c r="F24" s="453"/>
      <c r="G24" s="453"/>
      <c r="H24" s="453"/>
      <c r="I24" s="453"/>
      <c r="J24" s="453"/>
      <c r="K24" s="453"/>
      <c r="L24" s="453"/>
      <c r="M24" s="52"/>
      <c r="N24" s="52"/>
      <c r="O24" s="52"/>
      <c r="P24" s="52"/>
      <c r="Q24" s="52"/>
      <c r="R24" s="53"/>
    </row>
    <row r="25" spans="2:18" s="5" customFormat="1" ht="7.5" customHeight="1"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9"/>
    </row>
    <row r="26" spans="2:18" s="5" customFormat="1" ht="7.5" customHeight="1">
      <c r="B26" s="17"/>
      <c r="C26" s="1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18"/>
      <c r="R26" s="19"/>
    </row>
    <row r="27" spans="2:18" s="5" customFormat="1" ht="15" customHeight="1">
      <c r="B27" s="17"/>
      <c r="C27" s="18"/>
      <c r="D27" s="54" t="s">
        <v>96</v>
      </c>
      <c r="E27" s="18"/>
      <c r="F27" s="18"/>
      <c r="G27" s="18"/>
      <c r="H27" s="18"/>
      <c r="I27" s="18"/>
      <c r="J27" s="18"/>
      <c r="K27" s="18"/>
      <c r="L27" s="18"/>
      <c r="M27" s="454">
        <f>$N$88</f>
        <v>0</v>
      </c>
      <c r="N27" s="424"/>
      <c r="O27" s="424"/>
      <c r="P27" s="424"/>
      <c r="Q27" s="18"/>
      <c r="R27" s="19"/>
    </row>
    <row r="28" spans="2:18" s="5" customFormat="1" ht="15" customHeight="1">
      <c r="B28" s="17"/>
      <c r="C28" s="18"/>
      <c r="D28" s="16" t="s">
        <v>97</v>
      </c>
      <c r="E28" s="18"/>
      <c r="F28" s="18"/>
      <c r="G28" s="18"/>
      <c r="H28" s="18"/>
      <c r="I28" s="18"/>
      <c r="J28" s="18"/>
      <c r="K28" s="18"/>
      <c r="L28" s="18"/>
      <c r="M28" s="454">
        <f>$N$102</f>
        <v>0</v>
      </c>
      <c r="N28" s="424"/>
      <c r="O28" s="424"/>
      <c r="P28" s="424"/>
      <c r="Q28" s="18"/>
      <c r="R28" s="19"/>
    </row>
    <row r="29" spans="2:18" s="5" customFormat="1" ht="7.5" customHeight="1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9"/>
    </row>
    <row r="30" spans="2:18" s="5" customFormat="1" ht="26.25" customHeight="1">
      <c r="B30" s="17"/>
      <c r="C30" s="18"/>
      <c r="D30" s="55" t="s">
        <v>38</v>
      </c>
      <c r="E30" s="18"/>
      <c r="F30" s="18"/>
      <c r="G30" s="18"/>
      <c r="H30" s="18"/>
      <c r="I30" s="18"/>
      <c r="J30" s="18"/>
      <c r="K30" s="18"/>
      <c r="L30" s="18"/>
      <c r="M30" s="455">
        <f>ROUND($M$27+$M$28,2)</f>
        <v>0</v>
      </c>
      <c r="N30" s="424"/>
      <c r="O30" s="424"/>
      <c r="P30" s="424"/>
      <c r="Q30" s="18"/>
      <c r="R30" s="19"/>
    </row>
    <row r="31" spans="2:18" s="5" customFormat="1" ht="7.5" customHeight="1">
      <c r="B31" s="17"/>
      <c r="C31" s="1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18"/>
      <c r="R31" s="19"/>
    </row>
    <row r="32" spans="2:18" s="5" customFormat="1" ht="15" customHeight="1">
      <c r="B32" s="17"/>
      <c r="C32" s="18"/>
      <c r="D32" s="20" t="s">
        <v>39</v>
      </c>
      <c r="E32" s="20" t="s">
        <v>40</v>
      </c>
      <c r="F32" s="21">
        <v>0.21</v>
      </c>
      <c r="G32" s="56" t="s">
        <v>41</v>
      </c>
      <c r="H32" s="448">
        <f>ROUND((SUM($BE$102:$BE$103)+SUM($BE$121:$BE$175)),2)</f>
        <v>0</v>
      </c>
      <c r="I32" s="424"/>
      <c r="J32" s="424"/>
      <c r="K32" s="18"/>
      <c r="L32" s="18"/>
      <c r="M32" s="448">
        <f>ROUND(ROUND((SUM($BE$102:$BE$103)+SUM($BE$121:$BE$175)),2)*$F$32,2)</f>
        <v>0</v>
      </c>
      <c r="N32" s="424"/>
      <c r="O32" s="424"/>
      <c r="P32" s="424"/>
      <c r="Q32" s="18"/>
      <c r="R32" s="19"/>
    </row>
    <row r="33" spans="2:18" s="5" customFormat="1" ht="15" customHeight="1">
      <c r="B33" s="17"/>
      <c r="C33" s="18"/>
      <c r="D33" s="18"/>
      <c r="E33" s="20" t="s">
        <v>42</v>
      </c>
      <c r="F33" s="21">
        <v>0.15</v>
      </c>
      <c r="G33" s="56" t="s">
        <v>41</v>
      </c>
      <c r="H33" s="448">
        <f>ROUND((SUM($BF$102:$BF$103)+SUM($BF$121:$BF$175)),2)</f>
        <v>0</v>
      </c>
      <c r="I33" s="424"/>
      <c r="J33" s="424"/>
      <c r="K33" s="18"/>
      <c r="L33" s="18"/>
      <c r="M33" s="448">
        <f>ROUND(ROUND((SUM($BF$102:$BF$103)+SUM($BF$121:$BF$175)),2)*$F$33,2)</f>
        <v>0</v>
      </c>
      <c r="N33" s="424"/>
      <c r="O33" s="424"/>
      <c r="P33" s="424"/>
      <c r="Q33" s="18"/>
      <c r="R33" s="19"/>
    </row>
    <row r="34" spans="2:18" s="5" customFormat="1" ht="15" hidden="1" customHeight="1">
      <c r="B34" s="17"/>
      <c r="C34" s="18"/>
      <c r="D34" s="18"/>
      <c r="E34" s="20" t="s">
        <v>43</v>
      </c>
      <c r="F34" s="21">
        <v>0.21</v>
      </c>
      <c r="G34" s="56" t="s">
        <v>41</v>
      </c>
      <c r="H34" s="448">
        <f>ROUND((SUM($BG$102:$BG$103)+SUM($BG$121:$BG$175)),2)</f>
        <v>0</v>
      </c>
      <c r="I34" s="424"/>
      <c r="J34" s="424"/>
      <c r="K34" s="18"/>
      <c r="L34" s="18"/>
      <c r="M34" s="448">
        <v>0</v>
      </c>
      <c r="N34" s="424"/>
      <c r="O34" s="424"/>
      <c r="P34" s="424"/>
      <c r="Q34" s="18"/>
      <c r="R34" s="19"/>
    </row>
    <row r="35" spans="2:18" s="5" customFormat="1" ht="15" hidden="1" customHeight="1">
      <c r="B35" s="17"/>
      <c r="C35" s="18"/>
      <c r="D35" s="18"/>
      <c r="E35" s="20" t="s">
        <v>44</v>
      </c>
      <c r="F35" s="21">
        <v>0.15</v>
      </c>
      <c r="G35" s="56" t="s">
        <v>41</v>
      </c>
      <c r="H35" s="448">
        <f>ROUND((SUM($BH$102:$BH$103)+SUM($BH$121:$BH$175)),2)</f>
        <v>0</v>
      </c>
      <c r="I35" s="424"/>
      <c r="J35" s="424"/>
      <c r="K35" s="18"/>
      <c r="L35" s="18"/>
      <c r="M35" s="448">
        <v>0</v>
      </c>
      <c r="N35" s="424"/>
      <c r="O35" s="424"/>
      <c r="P35" s="424"/>
      <c r="Q35" s="18"/>
      <c r="R35" s="19"/>
    </row>
    <row r="36" spans="2:18" s="5" customFormat="1" ht="15" hidden="1" customHeight="1">
      <c r="B36" s="17"/>
      <c r="C36" s="18"/>
      <c r="D36" s="18"/>
      <c r="E36" s="20" t="s">
        <v>45</v>
      </c>
      <c r="F36" s="21">
        <v>0</v>
      </c>
      <c r="G36" s="56" t="s">
        <v>41</v>
      </c>
      <c r="H36" s="448">
        <f>ROUND((SUM($BI$102:$BI$103)+SUM($BI$121:$BI$175)),2)</f>
        <v>0</v>
      </c>
      <c r="I36" s="424"/>
      <c r="J36" s="424"/>
      <c r="K36" s="18"/>
      <c r="L36" s="18"/>
      <c r="M36" s="448">
        <v>0</v>
      </c>
      <c r="N36" s="424"/>
      <c r="O36" s="424"/>
      <c r="P36" s="424"/>
      <c r="Q36" s="18"/>
      <c r="R36" s="19"/>
    </row>
    <row r="37" spans="2:18" s="5" customFormat="1" ht="7.5" customHeight="1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9"/>
    </row>
    <row r="38" spans="2:18" s="5" customFormat="1" ht="26.25" customHeight="1">
      <c r="B38" s="17"/>
      <c r="C38" s="23"/>
      <c r="D38" s="24" t="s">
        <v>46</v>
      </c>
      <c r="E38" s="25"/>
      <c r="F38" s="25"/>
      <c r="G38" s="57" t="s">
        <v>47</v>
      </c>
      <c r="H38" s="26" t="s">
        <v>48</v>
      </c>
      <c r="I38" s="25"/>
      <c r="J38" s="25"/>
      <c r="K38" s="25"/>
      <c r="L38" s="449">
        <f>SUM($M$30:$M$36)</f>
        <v>0</v>
      </c>
      <c r="M38" s="450"/>
      <c r="N38" s="450"/>
      <c r="O38" s="450"/>
      <c r="P38" s="451"/>
      <c r="Q38" s="23"/>
      <c r="R38" s="19"/>
    </row>
    <row r="39" spans="2:18" s="5" customFormat="1" ht="15" customHeight="1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9"/>
    </row>
    <row r="40" spans="2:18" s="5" customFormat="1" ht="15" customHeight="1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9"/>
    </row>
    <row r="41" spans="2:18" s="2" customFormat="1" ht="14.25" customHeight="1"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1"/>
    </row>
    <row r="42" spans="2:18" s="2" customFormat="1" ht="14.25" customHeight="1"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1"/>
    </row>
    <row r="43" spans="2:18" s="2" customFormat="1" ht="14.25" customHeight="1"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1"/>
    </row>
    <row r="44" spans="2:18" s="2" customFormat="1" ht="14.25" customHeight="1">
      <c r="B44" s="9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1"/>
    </row>
    <row r="45" spans="2:18" s="2" customFormat="1" ht="14.25" customHeight="1"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1"/>
    </row>
    <row r="46" spans="2:18" s="2" customFormat="1" ht="14.25" customHeight="1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1"/>
    </row>
    <row r="47" spans="2:18" s="2" customFormat="1" ht="14.25" customHeight="1"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1"/>
    </row>
    <row r="48" spans="2:18" s="2" customFormat="1" ht="14.25" customHeight="1">
      <c r="B48" s="9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1"/>
    </row>
    <row r="49" spans="2:18" s="2" customFormat="1" ht="14.25" customHeight="1">
      <c r="B49" s="9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1"/>
    </row>
    <row r="50" spans="2:18" s="5" customFormat="1" ht="15.75" customHeight="1">
      <c r="B50" s="17"/>
      <c r="C50" s="18"/>
      <c r="D50" s="27" t="s">
        <v>49</v>
      </c>
      <c r="E50" s="28"/>
      <c r="F50" s="28"/>
      <c r="G50" s="28"/>
      <c r="H50" s="29"/>
      <c r="I50" s="18"/>
      <c r="J50" s="27" t="s">
        <v>50</v>
      </c>
      <c r="K50" s="28"/>
      <c r="L50" s="28"/>
      <c r="M50" s="28"/>
      <c r="N50" s="28"/>
      <c r="O50" s="28"/>
      <c r="P50" s="29"/>
      <c r="Q50" s="18"/>
      <c r="R50" s="19"/>
    </row>
    <row r="51" spans="2:18" s="2" customFormat="1" ht="14.25" customHeight="1">
      <c r="B51" s="9"/>
      <c r="C51" s="10"/>
      <c r="D51" s="30"/>
      <c r="E51" s="10"/>
      <c r="F51" s="10"/>
      <c r="G51" s="10"/>
      <c r="H51" s="31"/>
      <c r="I51" s="10"/>
      <c r="J51" s="30"/>
      <c r="K51" s="10"/>
      <c r="L51" s="10"/>
      <c r="M51" s="10"/>
      <c r="N51" s="10"/>
      <c r="O51" s="10"/>
      <c r="P51" s="31"/>
      <c r="Q51" s="10"/>
      <c r="R51" s="11"/>
    </row>
    <row r="52" spans="2:18" s="2" customFormat="1" ht="14.25" customHeight="1">
      <c r="B52" s="9"/>
      <c r="C52" s="10"/>
      <c r="D52" s="30"/>
      <c r="E52" s="10"/>
      <c r="F52" s="10"/>
      <c r="G52" s="10"/>
      <c r="H52" s="31"/>
      <c r="I52" s="10"/>
      <c r="J52" s="30"/>
      <c r="K52" s="10"/>
      <c r="L52" s="10"/>
      <c r="M52" s="10"/>
      <c r="N52" s="10"/>
      <c r="O52" s="10"/>
      <c r="P52" s="31"/>
      <c r="Q52" s="10"/>
      <c r="R52" s="11"/>
    </row>
    <row r="53" spans="2:18" s="2" customFormat="1" ht="14.25" customHeight="1">
      <c r="B53" s="9"/>
      <c r="C53" s="10"/>
      <c r="D53" s="30"/>
      <c r="E53" s="10"/>
      <c r="F53" s="10"/>
      <c r="G53" s="10"/>
      <c r="H53" s="31"/>
      <c r="I53" s="10"/>
      <c r="J53" s="30"/>
      <c r="K53" s="10"/>
      <c r="L53" s="10"/>
      <c r="M53" s="10"/>
      <c r="N53" s="10"/>
      <c r="O53" s="10"/>
      <c r="P53" s="31"/>
      <c r="Q53" s="10"/>
      <c r="R53" s="11"/>
    </row>
    <row r="54" spans="2:18" s="2" customFormat="1" ht="14.25" customHeight="1">
      <c r="B54" s="9"/>
      <c r="C54" s="10"/>
      <c r="D54" s="30"/>
      <c r="E54" s="10"/>
      <c r="F54" s="10"/>
      <c r="G54" s="10"/>
      <c r="H54" s="31"/>
      <c r="I54" s="10"/>
      <c r="J54" s="30"/>
      <c r="K54" s="10"/>
      <c r="L54" s="10"/>
      <c r="M54" s="10"/>
      <c r="N54" s="10"/>
      <c r="O54" s="10"/>
      <c r="P54" s="31"/>
      <c r="Q54" s="10"/>
      <c r="R54" s="11"/>
    </row>
    <row r="55" spans="2:18" s="2" customFormat="1" ht="14.25" customHeight="1">
      <c r="B55" s="9"/>
      <c r="C55" s="10"/>
      <c r="D55" s="30"/>
      <c r="E55" s="10"/>
      <c r="F55" s="10"/>
      <c r="G55" s="10"/>
      <c r="H55" s="31"/>
      <c r="I55" s="10"/>
      <c r="J55" s="30"/>
      <c r="K55" s="10"/>
      <c r="L55" s="10"/>
      <c r="M55" s="10"/>
      <c r="N55" s="10"/>
      <c r="O55" s="10"/>
      <c r="P55" s="31"/>
      <c r="Q55" s="10"/>
      <c r="R55" s="11"/>
    </row>
    <row r="56" spans="2:18" s="2" customFormat="1" ht="14.25" customHeight="1">
      <c r="B56" s="9"/>
      <c r="C56" s="10"/>
      <c r="D56" s="30"/>
      <c r="E56" s="10"/>
      <c r="F56" s="10"/>
      <c r="G56" s="10"/>
      <c r="H56" s="31"/>
      <c r="I56" s="10"/>
      <c r="J56" s="30"/>
      <c r="K56" s="10"/>
      <c r="L56" s="10"/>
      <c r="M56" s="10"/>
      <c r="N56" s="10"/>
      <c r="O56" s="10"/>
      <c r="P56" s="31"/>
      <c r="Q56" s="10"/>
      <c r="R56" s="11"/>
    </row>
    <row r="57" spans="2:18" s="2" customFormat="1" ht="14.25" customHeight="1">
      <c r="B57" s="9"/>
      <c r="C57" s="10"/>
      <c r="D57" s="30"/>
      <c r="E57" s="10"/>
      <c r="F57" s="10"/>
      <c r="G57" s="10"/>
      <c r="H57" s="31"/>
      <c r="I57" s="10"/>
      <c r="J57" s="30"/>
      <c r="K57" s="10"/>
      <c r="L57" s="10"/>
      <c r="M57" s="10"/>
      <c r="N57" s="10"/>
      <c r="O57" s="10"/>
      <c r="P57" s="31"/>
      <c r="Q57" s="10"/>
      <c r="R57" s="11"/>
    </row>
    <row r="58" spans="2:18" s="2" customFormat="1" ht="14.25" customHeight="1">
      <c r="B58" s="9"/>
      <c r="C58" s="10"/>
      <c r="D58" s="30"/>
      <c r="E58" s="10"/>
      <c r="F58" s="10"/>
      <c r="G58" s="10"/>
      <c r="H58" s="31"/>
      <c r="I58" s="10"/>
      <c r="J58" s="30"/>
      <c r="K58" s="10"/>
      <c r="L58" s="10"/>
      <c r="M58" s="10"/>
      <c r="N58" s="10"/>
      <c r="O58" s="10"/>
      <c r="P58" s="31"/>
      <c r="Q58" s="10"/>
      <c r="R58" s="11"/>
    </row>
    <row r="59" spans="2:18" s="5" customFormat="1" ht="15.75" customHeight="1">
      <c r="B59" s="17"/>
      <c r="C59" s="18"/>
      <c r="D59" s="32" t="s">
        <v>51</v>
      </c>
      <c r="E59" s="33"/>
      <c r="F59" s="33"/>
      <c r="G59" s="34" t="s">
        <v>52</v>
      </c>
      <c r="H59" s="35"/>
      <c r="I59" s="18"/>
      <c r="J59" s="32" t="s">
        <v>51</v>
      </c>
      <c r="K59" s="33"/>
      <c r="L59" s="33"/>
      <c r="M59" s="33"/>
      <c r="N59" s="34" t="s">
        <v>52</v>
      </c>
      <c r="O59" s="33"/>
      <c r="P59" s="35"/>
      <c r="Q59" s="18"/>
      <c r="R59" s="19"/>
    </row>
    <row r="60" spans="2:18" s="2" customFormat="1" ht="14.25" customHeight="1">
      <c r="B60" s="9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1"/>
    </row>
    <row r="61" spans="2:18" s="5" customFormat="1" ht="15.75" customHeight="1">
      <c r="B61" s="17"/>
      <c r="C61" s="18"/>
      <c r="D61" s="27" t="s">
        <v>53</v>
      </c>
      <c r="E61" s="28"/>
      <c r="F61" s="28"/>
      <c r="G61" s="28"/>
      <c r="H61" s="29"/>
      <c r="I61" s="18"/>
      <c r="J61" s="27" t="s">
        <v>54</v>
      </c>
      <c r="K61" s="28"/>
      <c r="L61" s="28"/>
      <c r="M61" s="28"/>
      <c r="N61" s="28"/>
      <c r="O61" s="28"/>
      <c r="P61" s="29"/>
      <c r="Q61" s="18"/>
      <c r="R61" s="19"/>
    </row>
    <row r="62" spans="2:18" s="2" customFormat="1" ht="14.25" customHeight="1">
      <c r="B62" s="9"/>
      <c r="C62" s="10"/>
      <c r="D62" s="30"/>
      <c r="E62" s="10"/>
      <c r="F62" s="10"/>
      <c r="G62" s="10"/>
      <c r="H62" s="31"/>
      <c r="I62" s="10"/>
      <c r="J62" s="30"/>
      <c r="K62" s="10"/>
      <c r="L62" s="10"/>
      <c r="M62" s="10"/>
      <c r="N62" s="10"/>
      <c r="O62" s="10"/>
      <c r="P62" s="31"/>
      <c r="Q62" s="10"/>
      <c r="R62" s="11"/>
    </row>
    <row r="63" spans="2:18" s="2" customFormat="1" ht="14.25" customHeight="1">
      <c r="B63" s="9"/>
      <c r="C63" s="10"/>
      <c r="D63" s="30"/>
      <c r="E63" s="10"/>
      <c r="F63" s="10"/>
      <c r="G63" s="10"/>
      <c r="H63" s="31"/>
      <c r="I63" s="10"/>
      <c r="J63" s="30"/>
      <c r="K63" s="10"/>
      <c r="L63" s="10"/>
      <c r="M63" s="10"/>
      <c r="N63" s="10"/>
      <c r="O63" s="10"/>
      <c r="P63" s="31"/>
      <c r="Q63" s="10"/>
      <c r="R63" s="11"/>
    </row>
    <row r="64" spans="2:18" s="2" customFormat="1" ht="14.25" customHeight="1">
      <c r="B64" s="9"/>
      <c r="C64" s="10"/>
      <c r="D64" s="30"/>
      <c r="E64" s="10"/>
      <c r="F64" s="10"/>
      <c r="G64" s="10"/>
      <c r="H64" s="31"/>
      <c r="I64" s="10"/>
      <c r="J64" s="30"/>
      <c r="K64" s="10"/>
      <c r="L64" s="10"/>
      <c r="M64" s="10"/>
      <c r="N64" s="10"/>
      <c r="O64" s="10"/>
      <c r="P64" s="31"/>
      <c r="Q64" s="10"/>
      <c r="R64" s="11"/>
    </row>
    <row r="65" spans="2:21" s="2" customFormat="1" ht="14.25" customHeight="1">
      <c r="B65" s="9"/>
      <c r="C65" s="10"/>
      <c r="D65" s="30"/>
      <c r="E65" s="10"/>
      <c r="F65" s="10"/>
      <c r="G65" s="10"/>
      <c r="H65" s="31"/>
      <c r="I65" s="10"/>
      <c r="J65" s="30"/>
      <c r="K65" s="10"/>
      <c r="L65" s="10"/>
      <c r="M65" s="10"/>
      <c r="N65" s="10"/>
      <c r="O65" s="10"/>
      <c r="P65" s="31"/>
      <c r="Q65" s="10"/>
      <c r="R65" s="11"/>
    </row>
    <row r="66" spans="2:21" s="2" customFormat="1" ht="14.25" customHeight="1">
      <c r="B66" s="9"/>
      <c r="C66" s="10"/>
      <c r="D66" s="30"/>
      <c r="E66" s="10"/>
      <c r="F66" s="10"/>
      <c r="G66" s="10"/>
      <c r="H66" s="31"/>
      <c r="I66" s="10"/>
      <c r="J66" s="30"/>
      <c r="K66" s="10"/>
      <c r="L66" s="10"/>
      <c r="M66" s="10"/>
      <c r="N66" s="10"/>
      <c r="O66" s="10"/>
      <c r="P66" s="31"/>
      <c r="Q66" s="10"/>
      <c r="R66" s="11"/>
    </row>
    <row r="67" spans="2:21" s="2" customFormat="1" ht="14.25" customHeight="1">
      <c r="B67" s="9"/>
      <c r="C67" s="10"/>
      <c r="D67" s="30"/>
      <c r="E67" s="10"/>
      <c r="F67" s="10"/>
      <c r="G67" s="10"/>
      <c r="H67" s="31"/>
      <c r="I67" s="10"/>
      <c r="J67" s="30"/>
      <c r="K67" s="10"/>
      <c r="L67" s="10"/>
      <c r="M67" s="10"/>
      <c r="N67" s="10"/>
      <c r="O67" s="10"/>
      <c r="P67" s="31"/>
      <c r="Q67" s="10"/>
      <c r="R67" s="11"/>
    </row>
    <row r="68" spans="2:21" s="2" customFormat="1" ht="14.25" customHeight="1">
      <c r="B68" s="9"/>
      <c r="C68" s="10"/>
      <c r="D68" s="30"/>
      <c r="E68" s="10"/>
      <c r="F68" s="10"/>
      <c r="G68" s="10"/>
      <c r="H68" s="31"/>
      <c r="I68" s="10"/>
      <c r="J68" s="30"/>
      <c r="K68" s="10"/>
      <c r="L68" s="10"/>
      <c r="M68" s="10"/>
      <c r="N68" s="10"/>
      <c r="O68" s="10"/>
      <c r="P68" s="31"/>
      <c r="Q68" s="10"/>
      <c r="R68" s="11"/>
    </row>
    <row r="69" spans="2:21" s="2" customFormat="1" ht="14.25" customHeight="1">
      <c r="B69" s="9"/>
      <c r="C69" s="10"/>
      <c r="D69" s="30"/>
      <c r="E69" s="10"/>
      <c r="F69" s="10"/>
      <c r="G69" s="10"/>
      <c r="H69" s="31"/>
      <c r="I69" s="10"/>
      <c r="J69" s="30"/>
      <c r="K69" s="10"/>
      <c r="L69" s="10"/>
      <c r="M69" s="10"/>
      <c r="N69" s="10"/>
      <c r="O69" s="10"/>
      <c r="P69" s="31"/>
      <c r="Q69" s="10"/>
      <c r="R69" s="11"/>
    </row>
    <row r="70" spans="2:21" s="5" customFormat="1" ht="15.75" customHeight="1">
      <c r="B70" s="17"/>
      <c r="C70" s="18"/>
      <c r="D70" s="32" t="s">
        <v>51</v>
      </c>
      <c r="E70" s="33"/>
      <c r="F70" s="33"/>
      <c r="G70" s="34" t="s">
        <v>52</v>
      </c>
      <c r="H70" s="35"/>
      <c r="I70" s="18"/>
      <c r="J70" s="32" t="s">
        <v>51</v>
      </c>
      <c r="K70" s="33"/>
      <c r="L70" s="33"/>
      <c r="M70" s="33"/>
      <c r="N70" s="34" t="s">
        <v>52</v>
      </c>
      <c r="O70" s="33"/>
      <c r="P70" s="35"/>
      <c r="Q70" s="18"/>
      <c r="R70" s="19"/>
    </row>
    <row r="71" spans="2:21" s="5" customFormat="1" ht="15" customHeight="1">
      <c r="B71" s="36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8"/>
    </row>
    <row r="75" spans="2:21" s="5" customFormat="1" ht="7.5" customHeight="1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60"/>
    </row>
    <row r="76" spans="2:21" s="5" customFormat="1" ht="37.5" customHeight="1">
      <c r="B76" s="17"/>
      <c r="C76" s="427" t="s">
        <v>98</v>
      </c>
      <c r="D76" s="424"/>
      <c r="E76" s="424"/>
      <c r="F76" s="424"/>
      <c r="G76" s="424"/>
      <c r="H76" s="424"/>
      <c r="I76" s="424"/>
      <c r="J76" s="424"/>
      <c r="K76" s="424"/>
      <c r="L76" s="424"/>
      <c r="M76" s="424"/>
      <c r="N76" s="424"/>
      <c r="O76" s="424"/>
      <c r="P76" s="424"/>
      <c r="Q76" s="424"/>
      <c r="R76" s="19"/>
      <c r="T76" s="18"/>
      <c r="U76" s="18"/>
    </row>
    <row r="77" spans="2:21" s="5" customFormat="1" ht="7.5" customHeight="1">
      <c r="B77" s="17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9"/>
      <c r="T77" s="18"/>
      <c r="U77" s="18"/>
    </row>
    <row r="78" spans="2:21" s="5" customFormat="1" ht="30.75" customHeight="1">
      <c r="B78" s="17"/>
      <c r="C78" s="15" t="s">
        <v>15</v>
      </c>
      <c r="D78" s="18"/>
      <c r="E78" s="18"/>
      <c r="F78" s="439" t="str">
        <f>$F$6</f>
        <v>Údržba a obnova hřbitovních staveb</v>
      </c>
      <c r="G78" s="424"/>
      <c r="H78" s="424"/>
      <c r="I78" s="424"/>
      <c r="J78" s="424"/>
      <c r="K78" s="424"/>
      <c r="L78" s="424"/>
      <c r="M78" s="424"/>
      <c r="N78" s="424"/>
      <c r="O78" s="424"/>
      <c r="P78" s="424"/>
      <c r="Q78" s="18"/>
      <c r="R78" s="19"/>
      <c r="T78" s="18"/>
      <c r="U78" s="18"/>
    </row>
    <row r="79" spans="2:21" s="5" customFormat="1" ht="37.5" customHeight="1">
      <c r="B79" s="17"/>
      <c r="C79" s="42" t="s">
        <v>94</v>
      </c>
      <c r="D79" s="18"/>
      <c r="E79" s="18"/>
      <c r="F79" s="440" t="str">
        <f>$F$7</f>
        <v>marnice - SO 02 Márnice</v>
      </c>
      <c r="G79" s="424"/>
      <c r="H79" s="424"/>
      <c r="I79" s="424"/>
      <c r="J79" s="424"/>
      <c r="K79" s="424"/>
      <c r="L79" s="424"/>
      <c r="M79" s="424"/>
      <c r="N79" s="424"/>
      <c r="O79" s="424"/>
      <c r="P79" s="424"/>
      <c r="Q79" s="18"/>
      <c r="R79" s="19"/>
      <c r="T79" s="18"/>
      <c r="U79" s="18"/>
    </row>
    <row r="80" spans="2:21" s="5" customFormat="1" ht="7.5" customHeight="1">
      <c r="B80" s="17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9"/>
      <c r="T80" s="18"/>
      <c r="U80" s="18"/>
    </row>
    <row r="81" spans="2:47" s="5" customFormat="1" ht="18.75" customHeight="1">
      <c r="B81" s="17"/>
      <c r="C81" s="15" t="s">
        <v>20</v>
      </c>
      <c r="D81" s="18"/>
      <c r="E81" s="18"/>
      <c r="F81" s="13" t="str">
        <f>$F$9</f>
        <v>Hlízov</v>
      </c>
      <c r="G81" s="18"/>
      <c r="H81" s="18"/>
      <c r="I81" s="18"/>
      <c r="J81" s="18"/>
      <c r="K81" s="15" t="s">
        <v>22</v>
      </c>
      <c r="L81" s="18"/>
      <c r="M81" s="441" t="str">
        <f>IF($O$9="","",$O$9)</f>
        <v/>
      </c>
      <c r="N81" s="424"/>
      <c r="O81" s="424"/>
      <c r="P81" s="424"/>
      <c r="Q81" s="18"/>
      <c r="R81" s="19"/>
      <c r="T81" s="18"/>
      <c r="U81" s="18"/>
    </row>
    <row r="82" spans="2:47" s="5" customFormat="1" ht="7.5" customHeight="1">
      <c r="B82" s="17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9"/>
      <c r="T82" s="18"/>
      <c r="U82" s="18"/>
    </row>
    <row r="83" spans="2:47" s="5" customFormat="1" ht="15.75" customHeight="1">
      <c r="B83" s="17"/>
      <c r="C83" s="15" t="s">
        <v>25</v>
      </c>
      <c r="D83" s="18"/>
      <c r="E83" s="18"/>
      <c r="F83" s="13" t="str">
        <f>$E$12</f>
        <v>Obec Hlízov,285 32 Hlízov 164</v>
      </c>
      <c r="G83" s="18"/>
      <c r="H83" s="18"/>
      <c r="I83" s="18"/>
      <c r="J83" s="18"/>
      <c r="K83" s="15" t="s">
        <v>32</v>
      </c>
      <c r="L83" s="18"/>
      <c r="M83" s="423" t="str">
        <f>$E$18</f>
        <v>Beran Pavel</v>
      </c>
      <c r="N83" s="424"/>
      <c r="O83" s="424"/>
      <c r="P83" s="424"/>
      <c r="Q83" s="424"/>
      <c r="R83" s="19"/>
      <c r="T83" s="18"/>
      <c r="U83" s="18"/>
    </row>
    <row r="84" spans="2:47" s="5" customFormat="1" ht="15" customHeight="1">
      <c r="B84" s="17"/>
      <c r="C84" s="15" t="s">
        <v>30</v>
      </c>
      <c r="D84" s="18"/>
      <c r="E84" s="18"/>
      <c r="F84" s="13" t="str">
        <f>IF($E$15="","",$E$15)</f>
        <v>dosud neurčen</v>
      </c>
      <c r="G84" s="18"/>
      <c r="H84" s="18"/>
      <c r="I84" s="18"/>
      <c r="J84" s="18"/>
      <c r="K84" s="15" t="s">
        <v>35</v>
      </c>
      <c r="L84" s="18"/>
      <c r="M84" s="423" t="str">
        <f>$E$21</f>
        <v>Beran Pavel</v>
      </c>
      <c r="N84" s="424"/>
      <c r="O84" s="424"/>
      <c r="P84" s="424"/>
      <c r="Q84" s="424"/>
      <c r="R84" s="19"/>
      <c r="T84" s="18"/>
      <c r="U84" s="18"/>
    </row>
    <row r="85" spans="2:47" s="5" customFormat="1" ht="11.25" customHeight="1">
      <c r="B85" s="17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9"/>
      <c r="T85" s="18"/>
      <c r="U85" s="18"/>
    </row>
    <row r="86" spans="2:47" s="5" customFormat="1" ht="30" customHeight="1">
      <c r="B86" s="17"/>
      <c r="C86" s="447" t="s">
        <v>99</v>
      </c>
      <c r="D86" s="426"/>
      <c r="E86" s="426"/>
      <c r="F86" s="426"/>
      <c r="G86" s="426"/>
      <c r="H86" s="23"/>
      <c r="I86" s="23"/>
      <c r="J86" s="23"/>
      <c r="K86" s="23"/>
      <c r="L86" s="23"/>
      <c r="M86" s="23"/>
      <c r="N86" s="447" t="s">
        <v>100</v>
      </c>
      <c r="O86" s="424"/>
      <c r="P86" s="424"/>
      <c r="Q86" s="424"/>
      <c r="R86" s="19"/>
      <c r="T86" s="18"/>
      <c r="U86" s="18"/>
    </row>
    <row r="87" spans="2:47" s="5" customFormat="1" ht="11.25" customHeight="1">
      <c r="B87" s="17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9"/>
      <c r="T87" s="18"/>
      <c r="U87" s="18"/>
    </row>
    <row r="88" spans="2:47" s="5" customFormat="1" ht="30" customHeight="1">
      <c r="B88" s="17"/>
      <c r="C88" s="47" t="s">
        <v>101</v>
      </c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446">
        <f>$N$121</f>
        <v>0</v>
      </c>
      <c r="O88" s="424"/>
      <c r="P88" s="424"/>
      <c r="Q88" s="424"/>
      <c r="R88" s="19"/>
      <c r="T88" s="18"/>
      <c r="U88" s="18"/>
      <c r="AU88" s="5" t="s">
        <v>102</v>
      </c>
    </row>
    <row r="89" spans="2:47" s="48" customFormat="1" ht="25.5" customHeight="1">
      <c r="B89" s="61"/>
      <c r="C89" s="62"/>
      <c r="D89" s="62" t="s">
        <v>103</v>
      </c>
      <c r="E89" s="62"/>
      <c r="F89" s="62"/>
      <c r="G89" s="62"/>
      <c r="H89" s="62"/>
      <c r="I89" s="62"/>
      <c r="J89" s="62"/>
      <c r="K89" s="62"/>
      <c r="L89" s="62"/>
      <c r="M89" s="62"/>
      <c r="N89" s="444">
        <f>$N$122</f>
        <v>0</v>
      </c>
      <c r="O89" s="445"/>
      <c r="P89" s="445"/>
      <c r="Q89" s="445"/>
      <c r="R89" s="63"/>
      <c r="T89" s="62"/>
      <c r="U89" s="62"/>
    </row>
    <row r="90" spans="2:47" s="64" customFormat="1" ht="21" customHeight="1">
      <c r="B90" s="65"/>
      <c r="C90" s="66"/>
      <c r="D90" s="66" t="s">
        <v>104</v>
      </c>
      <c r="E90" s="66"/>
      <c r="F90" s="66"/>
      <c r="G90" s="66"/>
      <c r="H90" s="66"/>
      <c r="I90" s="66"/>
      <c r="J90" s="66"/>
      <c r="K90" s="66"/>
      <c r="L90" s="66"/>
      <c r="M90" s="66"/>
      <c r="N90" s="442">
        <f>$N$123</f>
        <v>0</v>
      </c>
      <c r="O90" s="443"/>
      <c r="P90" s="443"/>
      <c r="Q90" s="443"/>
      <c r="R90" s="67"/>
      <c r="T90" s="66"/>
      <c r="U90" s="66"/>
    </row>
    <row r="91" spans="2:47" s="64" customFormat="1" ht="21" customHeight="1">
      <c r="B91" s="65"/>
      <c r="C91" s="66"/>
      <c r="D91" s="66" t="s">
        <v>105</v>
      </c>
      <c r="E91" s="66"/>
      <c r="F91" s="66"/>
      <c r="G91" s="66"/>
      <c r="H91" s="66"/>
      <c r="I91" s="66"/>
      <c r="J91" s="66"/>
      <c r="K91" s="66"/>
      <c r="L91" s="66"/>
      <c r="M91" s="66"/>
      <c r="N91" s="442">
        <f>$N$127</f>
        <v>0</v>
      </c>
      <c r="O91" s="443"/>
      <c r="P91" s="443"/>
      <c r="Q91" s="443"/>
      <c r="R91" s="67"/>
      <c r="T91" s="66"/>
      <c r="U91" s="66"/>
    </row>
    <row r="92" spans="2:47" s="64" customFormat="1" ht="21" customHeight="1">
      <c r="B92" s="65"/>
      <c r="C92" s="66"/>
      <c r="D92" s="66" t="s">
        <v>106</v>
      </c>
      <c r="E92" s="66"/>
      <c r="F92" s="66"/>
      <c r="G92" s="66"/>
      <c r="H92" s="66"/>
      <c r="I92" s="66"/>
      <c r="J92" s="66"/>
      <c r="K92" s="66"/>
      <c r="L92" s="66"/>
      <c r="M92" s="66"/>
      <c r="N92" s="442">
        <f>$N$138</f>
        <v>0</v>
      </c>
      <c r="O92" s="443"/>
      <c r="P92" s="443"/>
      <c r="Q92" s="443"/>
      <c r="R92" s="67"/>
      <c r="T92" s="66"/>
      <c r="U92" s="66"/>
    </row>
    <row r="93" spans="2:47" s="64" customFormat="1" ht="21" customHeight="1">
      <c r="B93" s="65"/>
      <c r="C93" s="66"/>
      <c r="D93" s="66" t="s">
        <v>107</v>
      </c>
      <c r="E93" s="66"/>
      <c r="F93" s="66"/>
      <c r="G93" s="66"/>
      <c r="H93" s="66"/>
      <c r="I93" s="66"/>
      <c r="J93" s="66"/>
      <c r="K93" s="66"/>
      <c r="L93" s="66"/>
      <c r="M93" s="66"/>
      <c r="N93" s="442">
        <f>$N$147</f>
        <v>0</v>
      </c>
      <c r="O93" s="443"/>
      <c r="P93" s="443"/>
      <c r="Q93" s="443"/>
      <c r="R93" s="67"/>
      <c r="T93" s="66"/>
      <c r="U93" s="66"/>
    </row>
    <row r="94" spans="2:47" s="48" customFormat="1" ht="25.5" customHeight="1">
      <c r="B94" s="61"/>
      <c r="C94" s="62"/>
      <c r="D94" s="62" t="s">
        <v>108</v>
      </c>
      <c r="E94" s="62"/>
      <c r="F94" s="62"/>
      <c r="G94" s="62"/>
      <c r="H94" s="62"/>
      <c r="I94" s="62"/>
      <c r="J94" s="62"/>
      <c r="K94" s="62"/>
      <c r="L94" s="62"/>
      <c r="M94" s="62"/>
      <c r="N94" s="444">
        <f>$N$149</f>
        <v>0</v>
      </c>
      <c r="O94" s="445"/>
      <c r="P94" s="445"/>
      <c r="Q94" s="445"/>
      <c r="R94" s="63"/>
      <c r="T94" s="62"/>
      <c r="U94" s="62"/>
    </row>
    <row r="95" spans="2:47" s="64" customFormat="1" ht="21" customHeight="1">
      <c r="B95" s="65"/>
      <c r="C95" s="66"/>
      <c r="D95" s="66" t="s">
        <v>109</v>
      </c>
      <c r="E95" s="66"/>
      <c r="F95" s="66"/>
      <c r="G95" s="66"/>
      <c r="H95" s="66"/>
      <c r="I95" s="66"/>
      <c r="J95" s="66"/>
      <c r="K95" s="66"/>
      <c r="L95" s="66"/>
      <c r="M95" s="66"/>
      <c r="N95" s="442">
        <f>$N$150</f>
        <v>0</v>
      </c>
      <c r="O95" s="443"/>
      <c r="P95" s="443"/>
      <c r="Q95" s="443"/>
      <c r="R95" s="67"/>
      <c r="T95" s="66"/>
      <c r="U95" s="66"/>
    </row>
    <row r="96" spans="2:47" s="64" customFormat="1" ht="21" customHeight="1">
      <c r="B96" s="65"/>
      <c r="C96" s="66"/>
      <c r="D96" s="66" t="s">
        <v>110</v>
      </c>
      <c r="E96" s="66"/>
      <c r="F96" s="66"/>
      <c r="G96" s="66"/>
      <c r="H96" s="66"/>
      <c r="I96" s="66"/>
      <c r="J96" s="66"/>
      <c r="K96" s="66"/>
      <c r="L96" s="66"/>
      <c r="M96" s="66"/>
      <c r="N96" s="442">
        <f>$N$155</f>
        <v>0</v>
      </c>
      <c r="O96" s="443"/>
      <c r="P96" s="443"/>
      <c r="Q96" s="443"/>
      <c r="R96" s="67"/>
      <c r="T96" s="66"/>
      <c r="U96" s="66"/>
    </row>
    <row r="97" spans="2:21" s="64" customFormat="1" ht="21" customHeight="1">
      <c r="B97" s="65"/>
      <c r="C97" s="66"/>
      <c r="D97" s="66" t="s">
        <v>111</v>
      </c>
      <c r="E97" s="66"/>
      <c r="F97" s="66"/>
      <c r="G97" s="66"/>
      <c r="H97" s="66"/>
      <c r="I97" s="66"/>
      <c r="J97" s="66"/>
      <c r="K97" s="66"/>
      <c r="L97" s="66"/>
      <c r="M97" s="66"/>
      <c r="N97" s="442">
        <f>$N$158</f>
        <v>0</v>
      </c>
      <c r="O97" s="443"/>
      <c r="P97" s="443"/>
      <c r="Q97" s="443"/>
      <c r="R97" s="67"/>
      <c r="T97" s="66"/>
      <c r="U97" s="66"/>
    </row>
    <row r="98" spans="2:21" s="64" customFormat="1" ht="21" customHeight="1">
      <c r="B98" s="65"/>
      <c r="C98" s="66"/>
      <c r="D98" s="66" t="s">
        <v>297</v>
      </c>
      <c r="E98" s="66"/>
      <c r="F98" s="66"/>
      <c r="G98" s="66"/>
      <c r="H98" s="66"/>
      <c r="I98" s="66"/>
      <c r="J98" s="66"/>
      <c r="K98" s="66"/>
      <c r="L98" s="66"/>
      <c r="M98" s="66"/>
      <c r="N98" s="442">
        <f>$N$169</f>
        <v>0</v>
      </c>
      <c r="O98" s="443"/>
      <c r="P98" s="443"/>
      <c r="Q98" s="443"/>
      <c r="R98" s="67"/>
      <c r="T98" s="66"/>
      <c r="U98" s="66"/>
    </row>
    <row r="99" spans="2:21" s="48" customFormat="1" ht="25.5" customHeight="1">
      <c r="B99" s="61"/>
      <c r="C99" s="62"/>
      <c r="D99" s="62" t="s">
        <v>112</v>
      </c>
      <c r="E99" s="62"/>
      <c r="F99" s="62"/>
      <c r="G99" s="62"/>
      <c r="H99" s="62"/>
      <c r="I99" s="62"/>
      <c r="J99" s="62"/>
      <c r="K99" s="62"/>
      <c r="L99" s="62"/>
      <c r="M99" s="62"/>
      <c r="N99" s="444">
        <f>$N$173</f>
        <v>0</v>
      </c>
      <c r="O99" s="445"/>
      <c r="P99" s="445"/>
      <c r="Q99" s="445"/>
      <c r="R99" s="63"/>
      <c r="T99" s="62"/>
      <c r="U99" s="62"/>
    </row>
    <row r="100" spans="2:21" s="64" customFormat="1" ht="21" customHeight="1">
      <c r="B100" s="65"/>
      <c r="C100" s="66"/>
      <c r="D100" s="66" t="s">
        <v>113</v>
      </c>
      <c r="E100" s="66"/>
      <c r="F100" s="66"/>
      <c r="G100" s="66"/>
      <c r="H100" s="66"/>
      <c r="I100" s="66"/>
      <c r="J100" s="66"/>
      <c r="K100" s="66"/>
      <c r="L100" s="66"/>
      <c r="M100" s="66"/>
      <c r="N100" s="442">
        <f>$N$174</f>
        <v>0</v>
      </c>
      <c r="O100" s="443"/>
      <c r="P100" s="443"/>
      <c r="Q100" s="443"/>
      <c r="R100" s="67"/>
      <c r="T100" s="66"/>
      <c r="U100" s="66"/>
    </row>
    <row r="101" spans="2:21" s="5" customFormat="1" ht="22.5" customHeight="1">
      <c r="B101" s="17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9"/>
      <c r="T101" s="18"/>
      <c r="U101" s="18"/>
    </row>
    <row r="102" spans="2:21" s="5" customFormat="1" ht="30" customHeight="1">
      <c r="B102" s="17"/>
      <c r="C102" s="47" t="s">
        <v>114</v>
      </c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446">
        <v>0</v>
      </c>
      <c r="O102" s="424"/>
      <c r="P102" s="424"/>
      <c r="Q102" s="424"/>
      <c r="R102" s="19"/>
      <c r="T102" s="68"/>
      <c r="U102" s="69" t="s">
        <v>39</v>
      </c>
    </row>
    <row r="103" spans="2:21" s="5" customFormat="1" ht="18.75" customHeight="1">
      <c r="B103" s="17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9"/>
      <c r="T103" s="18"/>
      <c r="U103" s="18"/>
    </row>
    <row r="104" spans="2:21" s="5" customFormat="1" ht="30" customHeight="1">
      <c r="B104" s="17"/>
      <c r="C104" s="49" t="s">
        <v>90</v>
      </c>
      <c r="D104" s="23"/>
      <c r="E104" s="23"/>
      <c r="F104" s="23"/>
      <c r="G104" s="23"/>
      <c r="H104" s="23"/>
      <c r="I104" s="23"/>
      <c r="J104" s="23"/>
      <c r="K104" s="23"/>
      <c r="L104" s="425">
        <f>ROUND(SUM($N$88+$N$102),2)</f>
        <v>0</v>
      </c>
      <c r="M104" s="426"/>
      <c r="N104" s="426"/>
      <c r="O104" s="426"/>
      <c r="P104" s="426"/>
      <c r="Q104" s="426"/>
      <c r="R104" s="19"/>
      <c r="T104" s="18"/>
      <c r="U104" s="18"/>
    </row>
    <row r="105" spans="2:21" s="5" customFormat="1" ht="7.5" customHeight="1">
      <c r="B105" s="36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8"/>
      <c r="T105" s="18"/>
      <c r="U105" s="18"/>
    </row>
    <row r="109" spans="2:21" s="5" customFormat="1" ht="7.5" customHeight="1"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1"/>
    </row>
    <row r="110" spans="2:21" s="5" customFormat="1" ht="37.5" customHeight="1">
      <c r="B110" s="17"/>
      <c r="C110" s="427" t="s">
        <v>115</v>
      </c>
      <c r="D110" s="424"/>
      <c r="E110" s="424"/>
      <c r="F110" s="424"/>
      <c r="G110" s="424"/>
      <c r="H110" s="424"/>
      <c r="I110" s="424"/>
      <c r="J110" s="424"/>
      <c r="K110" s="424"/>
      <c r="L110" s="424"/>
      <c r="M110" s="424"/>
      <c r="N110" s="424"/>
      <c r="O110" s="424"/>
      <c r="P110" s="424"/>
      <c r="Q110" s="424"/>
      <c r="R110" s="19"/>
    </row>
    <row r="111" spans="2:21" s="5" customFormat="1" ht="7.5" customHeight="1">
      <c r="B111" s="17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9"/>
    </row>
    <row r="112" spans="2:21" s="5" customFormat="1" ht="30.75" customHeight="1">
      <c r="B112" s="17"/>
      <c r="C112" s="15" t="s">
        <v>15</v>
      </c>
      <c r="D112" s="18"/>
      <c r="E112" s="18"/>
      <c r="F112" s="439" t="str">
        <f>$F$6</f>
        <v>Údržba a obnova hřbitovních staveb</v>
      </c>
      <c r="G112" s="424"/>
      <c r="H112" s="424"/>
      <c r="I112" s="424"/>
      <c r="J112" s="424"/>
      <c r="K112" s="424"/>
      <c r="L112" s="424"/>
      <c r="M112" s="424"/>
      <c r="N112" s="424"/>
      <c r="O112" s="424"/>
      <c r="P112" s="424"/>
      <c r="Q112" s="18"/>
      <c r="R112" s="19"/>
    </row>
    <row r="113" spans="2:65" s="5" customFormat="1" ht="37.5" customHeight="1">
      <c r="B113" s="17"/>
      <c r="C113" s="42" t="s">
        <v>94</v>
      </c>
      <c r="D113" s="18"/>
      <c r="E113" s="18"/>
      <c r="F113" s="440" t="str">
        <f>$F$7</f>
        <v>marnice - SO 02 Márnice</v>
      </c>
      <c r="G113" s="424"/>
      <c r="H113" s="424"/>
      <c r="I113" s="424"/>
      <c r="J113" s="424"/>
      <c r="K113" s="424"/>
      <c r="L113" s="424"/>
      <c r="M113" s="424"/>
      <c r="N113" s="424"/>
      <c r="O113" s="424"/>
      <c r="P113" s="424"/>
      <c r="Q113" s="18"/>
      <c r="R113" s="19"/>
    </row>
    <row r="114" spans="2:65" s="5" customFormat="1" ht="7.5" customHeight="1">
      <c r="B114" s="17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9"/>
    </row>
    <row r="115" spans="2:65" s="5" customFormat="1" ht="18.75" customHeight="1">
      <c r="B115" s="17"/>
      <c r="C115" s="15" t="s">
        <v>20</v>
      </c>
      <c r="D115" s="18"/>
      <c r="E115" s="18"/>
      <c r="F115" s="13" t="str">
        <f>$F$9</f>
        <v>Hlízov</v>
      </c>
      <c r="G115" s="18"/>
      <c r="H115" s="18"/>
      <c r="I115" s="18"/>
      <c r="J115" s="18"/>
      <c r="K115" s="15" t="s">
        <v>22</v>
      </c>
      <c r="L115" s="18"/>
      <c r="M115" s="441" t="str">
        <f>IF($O$9="","",$O$9)</f>
        <v/>
      </c>
      <c r="N115" s="424"/>
      <c r="O115" s="424"/>
      <c r="P115" s="424"/>
      <c r="Q115" s="18"/>
      <c r="R115" s="19"/>
    </row>
    <row r="116" spans="2:65" s="5" customFormat="1" ht="7.5" customHeight="1">
      <c r="B116" s="17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9"/>
    </row>
    <row r="117" spans="2:65" s="5" customFormat="1" ht="15.75" customHeight="1">
      <c r="B117" s="17"/>
      <c r="C117" s="15" t="s">
        <v>25</v>
      </c>
      <c r="D117" s="18"/>
      <c r="E117" s="18"/>
      <c r="F117" s="13" t="str">
        <f>$E$12</f>
        <v>Obec Hlízov,285 32 Hlízov 164</v>
      </c>
      <c r="G117" s="18"/>
      <c r="H117" s="18"/>
      <c r="I117" s="18"/>
      <c r="J117" s="18"/>
      <c r="K117" s="15" t="s">
        <v>32</v>
      </c>
      <c r="L117" s="18"/>
      <c r="M117" s="423" t="str">
        <f>$E$18</f>
        <v>Beran Pavel</v>
      </c>
      <c r="N117" s="424"/>
      <c r="O117" s="424"/>
      <c r="P117" s="424"/>
      <c r="Q117" s="424"/>
      <c r="R117" s="19"/>
    </row>
    <row r="118" spans="2:65" s="5" customFormat="1" ht="15" customHeight="1">
      <c r="B118" s="17"/>
      <c r="C118" s="15" t="s">
        <v>30</v>
      </c>
      <c r="D118" s="18"/>
      <c r="E118" s="18"/>
      <c r="F118" s="13" t="str">
        <f>IF($E$15="","",$E$15)</f>
        <v>dosud neurčen</v>
      </c>
      <c r="G118" s="18"/>
      <c r="H118" s="18"/>
      <c r="I118" s="18"/>
      <c r="J118" s="18"/>
      <c r="K118" s="15" t="s">
        <v>35</v>
      </c>
      <c r="L118" s="18"/>
      <c r="M118" s="423" t="str">
        <f>$E$21</f>
        <v>Beran Pavel</v>
      </c>
      <c r="N118" s="424"/>
      <c r="O118" s="424"/>
      <c r="P118" s="424"/>
      <c r="Q118" s="424"/>
      <c r="R118" s="19"/>
    </row>
    <row r="119" spans="2:65" s="5" customFormat="1" ht="11.25" customHeight="1">
      <c r="B119" s="17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9"/>
    </row>
    <row r="120" spans="2:65" s="70" customFormat="1" ht="30" customHeight="1">
      <c r="B120" s="71"/>
      <c r="C120" s="72" t="s">
        <v>116</v>
      </c>
      <c r="D120" s="73" t="s">
        <v>117</v>
      </c>
      <c r="E120" s="73" t="s">
        <v>57</v>
      </c>
      <c r="F120" s="436" t="s">
        <v>118</v>
      </c>
      <c r="G120" s="437"/>
      <c r="H120" s="437"/>
      <c r="I120" s="437"/>
      <c r="J120" s="73" t="s">
        <v>119</v>
      </c>
      <c r="K120" s="73" t="s">
        <v>120</v>
      </c>
      <c r="L120" s="436" t="s">
        <v>121</v>
      </c>
      <c r="M120" s="437"/>
      <c r="N120" s="436" t="s">
        <v>122</v>
      </c>
      <c r="O120" s="437"/>
      <c r="P120" s="437"/>
      <c r="Q120" s="438"/>
      <c r="R120" s="74"/>
      <c r="T120" s="43" t="s">
        <v>123</v>
      </c>
      <c r="U120" s="44" t="s">
        <v>39</v>
      </c>
      <c r="V120" s="44" t="s">
        <v>124</v>
      </c>
      <c r="W120" s="44" t="s">
        <v>125</v>
      </c>
      <c r="X120" s="44" t="s">
        <v>126</v>
      </c>
      <c r="Y120" s="44" t="s">
        <v>127</v>
      </c>
      <c r="Z120" s="44" t="s">
        <v>128</v>
      </c>
      <c r="AA120" s="45" t="s">
        <v>129</v>
      </c>
    </row>
    <row r="121" spans="2:65" s="5" customFormat="1" ht="30" customHeight="1">
      <c r="B121" s="17"/>
      <c r="C121" s="47" t="s">
        <v>96</v>
      </c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432">
        <f>$BK$121</f>
        <v>0</v>
      </c>
      <c r="O121" s="424"/>
      <c r="P121" s="424"/>
      <c r="Q121" s="424"/>
      <c r="R121" s="19"/>
      <c r="T121" s="46"/>
      <c r="U121" s="28"/>
      <c r="V121" s="28"/>
      <c r="W121" s="75">
        <f>$W$122+$W$149+$W$173</f>
        <v>454.47654699999998</v>
      </c>
      <c r="X121" s="28"/>
      <c r="Y121" s="75">
        <f>$Y$122+$Y$149+$Y$173</f>
        <v>6.8188740400000007</v>
      </c>
      <c r="Z121" s="28"/>
      <c r="AA121" s="76">
        <f>$AA$122+$AA$149+$AA$173</f>
        <v>5.8586763200000007</v>
      </c>
      <c r="AT121" s="5" t="s">
        <v>73</v>
      </c>
      <c r="AU121" s="5" t="s">
        <v>102</v>
      </c>
      <c r="BK121" s="77">
        <f>$BK$122+$BK$149+$BK$173</f>
        <v>0</v>
      </c>
    </row>
    <row r="122" spans="2:65" s="78" customFormat="1" ht="37.5" customHeight="1">
      <c r="B122" s="79"/>
      <c r="C122" s="80"/>
      <c r="D122" s="81" t="s">
        <v>103</v>
      </c>
      <c r="E122" s="81"/>
      <c r="F122" s="81"/>
      <c r="G122" s="81"/>
      <c r="H122" s="81"/>
      <c r="I122" s="81"/>
      <c r="J122" s="81"/>
      <c r="K122" s="81"/>
      <c r="L122" s="81"/>
      <c r="M122" s="81"/>
      <c r="N122" s="422">
        <f>$BK$122</f>
        <v>0</v>
      </c>
      <c r="O122" s="421"/>
      <c r="P122" s="421"/>
      <c r="Q122" s="421"/>
      <c r="R122" s="82"/>
      <c r="T122" s="83"/>
      <c r="U122" s="80"/>
      <c r="V122" s="80"/>
      <c r="W122" s="84">
        <f>$W$123+$W$127+$W$138+$W$147</f>
        <v>267.97382299999998</v>
      </c>
      <c r="X122" s="80"/>
      <c r="Y122" s="84">
        <f>$Y$123+$Y$127+$Y$138+$Y$147</f>
        <v>5.3460304000000001</v>
      </c>
      <c r="Z122" s="80"/>
      <c r="AA122" s="85">
        <f>$AA$123+$AA$127+$AA$138+$AA$147</f>
        <v>2.4860600000000002</v>
      </c>
      <c r="AR122" s="86" t="s">
        <v>19</v>
      </c>
      <c r="AT122" s="86" t="s">
        <v>73</v>
      </c>
      <c r="AU122" s="86" t="s">
        <v>74</v>
      </c>
      <c r="AY122" s="86" t="s">
        <v>130</v>
      </c>
      <c r="BK122" s="87">
        <f>$BK$123+$BK$127+$BK$138+$BK$147</f>
        <v>0</v>
      </c>
    </row>
    <row r="123" spans="2:65" s="78" customFormat="1" ht="21" customHeight="1">
      <c r="B123" s="79"/>
      <c r="C123" s="80"/>
      <c r="D123" s="88" t="s">
        <v>104</v>
      </c>
      <c r="E123" s="88"/>
      <c r="F123" s="88"/>
      <c r="G123" s="88"/>
      <c r="H123" s="88"/>
      <c r="I123" s="88"/>
      <c r="J123" s="88"/>
      <c r="K123" s="88"/>
      <c r="L123" s="88"/>
      <c r="M123" s="88"/>
      <c r="N123" s="420">
        <f>$BK$123</f>
        <v>0</v>
      </c>
      <c r="O123" s="421"/>
      <c r="P123" s="421"/>
      <c r="Q123" s="421"/>
      <c r="R123" s="82"/>
      <c r="T123" s="83"/>
      <c r="U123" s="80"/>
      <c r="V123" s="80"/>
      <c r="W123" s="84">
        <f>SUM($W$124:$W$126)</f>
        <v>7.548</v>
      </c>
      <c r="X123" s="80"/>
      <c r="Y123" s="84">
        <f>SUM($Y$124:$Y$126)</f>
        <v>7.6500000000000005E-4</v>
      </c>
      <c r="Z123" s="80"/>
      <c r="AA123" s="85">
        <f>SUM($AA$124:$AA$126)</f>
        <v>0</v>
      </c>
      <c r="AR123" s="86" t="s">
        <v>19</v>
      </c>
      <c r="AT123" s="86" t="s">
        <v>73</v>
      </c>
      <c r="AU123" s="86" t="s">
        <v>19</v>
      </c>
      <c r="AY123" s="86" t="s">
        <v>130</v>
      </c>
      <c r="BK123" s="87">
        <f>SUM($BK$124:$BK$126)</f>
        <v>0</v>
      </c>
    </row>
    <row r="124" spans="2:65" s="5" customFormat="1" ht="39" customHeight="1">
      <c r="B124" s="17"/>
      <c r="C124" s="89" t="s">
        <v>19</v>
      </c>
      <c r="D124" s="89" t="s">
        <v>131</v>
      </c>
      <c r="E124" s="90" t="s">
        <v>132</v>
      </c>
      <c r="F124" s="429" t="s">
        <v>133</v>
      </c>
      <c r="G124" s="430"/>
      <c r="H124" s="430"/>
      <c r="I124" s="430"/>
      <c r="J124" s="91" t="s">
        <v>134</v>
      </c>
      <c r="K124" s="92">
        <v>51</v>
      </c>
      <c r="L124" s="431"/>
      <c r="M124" s="430"/>
      <c r="N124" s="431">
        <f>ROUND($L$124*$K$124,2)</f>
        <v>0</v>
      </c>
      <c r="O124" s="430"/>
      <c r="P124" s="430"/>
      <c r="Q124" s="430"/>
      <c r="R124" s="19"/>
      <c r="T124" s="93"/>
      <c r="U124" s="22" t="s">
        <v>40</v>
      </c>
      <c r="V124" s="94">
        <v>0.09</v>
      </c>
      <c r="W124" s="94">
        <f>$V$124*$K$124</f>
        <v>4.59</v>
      </c>
      <c r="X124" s="94">
        <v>0</v>
      </c>
      <c r="Y124" s="94">
        <f>$X$124*$K$124</f>
        <v>0</v>
      </c>
      <c r="Z124" s="94">
        <v>0</v>
      </c>
      <c r="AA124" s="95">
        <f>$Z$124*$K$124</f>
        <v>0</v>
      </c>
      <c r="AR124" s="5" t="s">
        <v>135</v>
      </c>
      <c r="AT124" s="5" t="s">
        <v>131</v>
      </c>
      <c r="AU124" s="5" t="s">
        <v>92</v>
      </c>
      <c r="AY124" s="5" t="s">
        <v>130</v>
      </c>
      <c r="BE124" s="96">
        <f>IF($U$124="základní",$N$124,0)</f>
        <v>0</v>
      </c>
      <c r="BF124" s="96">
        <f>IF($U$124="snížená",$N$124,0)</f>
        <v>0</v>
      </c>
      <c r="BG124" s="96">
        <f>IF($U$124="zákl. přenesená",$N$124,0)</f>
        <v>0</v>
      </c>
      <c r="BH124" s="96">
        <f>IF($U$124="sníž. přenesená",$N$124,0)</f>
        <v>0</v>
      </c>
      <c r="BI124" s="96">
        <f>IF($U$124="nulová",$N$124,0)</f>
        <v>0</v>
      </c>
      <c r="BJ124" s="5" t="s">
        <v>19</v>
      </c>
      <c r="BK124" s="96">
        <f>ROUND($L$124*$K$124,2)</f>
        <v>0</v>
      </c>
      <c r="BL124" s="5" t="s">
        <v>135</v>
      </c>
      <c r="BM124" s="5" t="s">
        <v>136</v>
      </c>
    </row>
    <row r="125" spans="2:65" s="5" customFormat="1" ht="27" customHeight="1">
      <c r="B125" s="17"/>
      <c r="C125" s="89" t="s">
        <v>92</v>
      </c>
      <c r="D125" s="89" t="s">
        <v>131</v>
      </c>
      <c r="E125" s="90" t="s">
        <v>137</v>
      </c>
      <c r="F125" s="429" t="s">
        <v>138</v>
      </c>
      <c r="G125" s="430"/>
      <c r="H125" s="430"/>
      <c r="I125" s="430"/>
      <c r="J125" s="91" t="s">
        <v>134</v>
      </c>
      <c r="K125" s="92">
        <v>51</v>
      </c>
      <c r="L125" s="431"/>
      <c r="M125" s="430"/>
      <c r="N125" s="431">
        <f>ROUND($L$125*$K$125,2)</f>
        <v>0</v>
      </c>
      <c r="O125" s="430"/>
      <c r="P125" s="430"/>
      <c r="Q125" s="430"/>
      <c r="R125" s="19"/>
      <c r="T125" s="93"/>
      <c r="U125" s="22" t="s">
        <v>40</v>
      </c>
      <c r="V125" s="94">
        <v>5.8000000000000003E-2</v>
      </c>
      <c r="W125" s="94">
        <f>$V$125*$K$125</f>
        <v>2.9580000000000002</v>
      </c>
      <c r="X125" s="94">
        <v>0</v>
      </c>
      <c r="Y125" s="94">
        <f>$X$125*$K$125</f>
        <v>0</v>
      </c>
      <c r="Z125" s="94">
        <v>0</v>
      </c>
      <c r="AA125" s="95">
        <f>$Z$125*$K$125</f>
        <v>0</v>
      </c>
      <c r="AR125" s="5" t="s">
        <v>135</v>
      </c>
      <c r="AT125" s="5" t="s">
        <v>131</v>
      </c>
      <c r="AU125" s="5" t="s">
        <v>92</v>
      </c>
      <c r="AY125" s="5" t="s">
        <v>130</v>
      </c>
      <c r="BE125" s="96">
        <f>IF($U$125="základní",$N$125,0)</f>
        <v>0</v>
      </c>
      <c r="BF125" s="96">
        <f>IF($U$125="snížená",$N$125,0)</f>
        <v>0</v>
      </c>
      <c r="BG125" s="96">
        <f>IF($U$125="zákl. přenesená",$N$125,0)</f>
        <v>0</v>
      </c>
      <c r="BH125" s="96">
        <f>IF($U$125="sníž. přenesená",$N$125,0)</f>
        <v>0</v>
      </c>
      <c r="BI125" s="96">
        <f>IF($U$125="nulová",$N$125,0)</f>
        <v>0</v>
      </c>
      <c r="BJ125" s="5" t="s">
        <v>19</v>
      </c>
      <c r="BK125" s="96">
        <f>ROUND($L$125*$K$125,2)</f>
        <v>0</v>
      </c>
      <c r="BL125" s="5" t="s">
        <v>135</v>
      </c>
      <c r="BM125" s="5" t="s">
        <v>139</v>
      </c>
    </row>
    <row r="126" spans="2:65" s="5" customFormat="1" ht="15.75" customHeight="1">
      <c r="B126" s="17"/>
      <c r="C126" s="97" t="s">
        <v>140</v>
      </c>
      <c r="D126" s="97" t="s">
        <v>141</v>
      </c>
      <c r="E126" s="98" t="s">
        <v>142</v>
      </c>
      <c r="F126" s="433" t="s">
        <v>143</v>
      </c>
      <c r="G126" s="434"/>
      <c r="H126" s="434"/>
      <c r="I126" s="434"/>
      <c r="J126" s="99" t="s">
        <v>144</v>
      </c>
      <c r="K126" s="100">
        <v>0.76500000000000001</v>
      </c>
      <c r="L126" s="435"/>
      <c r="M126" s="434"/>
      <c r="N126" s="435">
        <f>ROUND($L$126*$K$126,2)</f>
        <v>0</v>
      </c>
      <c r="O126" s="430"/>
      <c r="P126" s="430"/>
      <c r="Q126" s="430"/>
      <c r="R126" s="19"/>
      <c r="T126" s="93"/>
      <c r="U126" s="22" t="s">
        <v>40</v>
      </c>
      <c r="V126" s="94">
        <v>0</v>
      </c>
      <c r="W126" s="94">
        <f>$V$126*$K$126</f>
        <v>0</v>
      </c>
      <c r="X126" s="94">
        <v>1E-3</v>
      </c>
      <c r="Y126" s="94">
        <f>$X$126*$K$126</f>
        <v>7.6500000000000005E-4</v>
      </c>
      <c r="Z126" s="94">
        <v>0</v>
      </c>
      <c r="AA126" s="95">
        <f>$Z$126*$K$126</f>
        <v>0</v>
      </c>
      <c r="AR126" s="5" t="s">
        <v>145</v>
      </c>
      <c r="AT126" s="5" t="s">
        <v>141</v>
      </c>
      <c r="AU126" s="5" t="s">
        <v>92</v>
      </c>
      <c r="AY126" s="5" t="s">
        <v>130</v>
      </c>
      <c r="BE126" s="96">
        <f>IF($U$126="základní",$N$126,0)</f>
        <v>0</v>
      </c>
      <c r="BF126" s="96">
        <f>IF($U$126="snížená",$N$126,0)</f>
        <v>0</v>
      </c>
      <c r="BG126" s="96">
        <f>IF($U$126="zákl. přenesená",$N$126,0)</f>
        <v>0</v>
      </c>
      <c r="BH126" s="96">
        <f>IF($U$126="sníž. přenesená",$N$126,0)</f>
        <v>0</v>
      </c>
      <c r="BI126" s="96">
        <f>IF($U$126="nulová",$N$126,0)</f>
        <v>0</v>
      </c>
      <c r="BJ126" s="5" t="s">
        <v>19</v>
      </c>
      <c r="BK126" s="96">
        <f>ROUND($L$126*$K$126,2)</f>
        <v>0</v>
      </c>
      <c r="BL126" s="5" t="s">
        <v>135</v>
      </c>
      <c r="BM126" s="5" t="s">
        <v>146</v>
      </c>
    </row>
    <row r="127" spans="2:65" s="78" customFormat="1" ht="30.75" customHeight="1">
      <c r="B127" s="79"/>
      <c r="C127" s="80"/>
      <c r="D127" s="88" t="s">
        <v>105</v>
      </c>
      <c r="E127" s="88"/>
      <c r="F127" s="88"/>
      <c r="G127" s="88"/>
      <c r="H127" s="88"/>
      <c r="I127" s="88"/>
      <c r="J127" s="88"/>
      <c r="K127" s="88"/>
      <c r="L127" s="88"/>
      <c r="M127" s="88"/>
      <c r="N127" s="420">
        <f>$BK$127</f>
        <v>0</v>
      </c>
      <c r="O127" s="421"/>
      <c r="P127" s="421"/>
      <c r="Q127" s="421"/>
      <c r="R127" s="82"/>
      <c r="T127" s="83"/>
      <c r="U127" s="80"/>
      <c r="V127" s="80"/>
      <c r="W127" s="84">
        <f>SUM($W$128:$W$137)</f>
        <v>182.55890999999997</v>
      </c>
      <c r="X127" s="80"/>
      <c r="Y127" s="84">
        <f>SUM($Y$128:$Y$137)</f>
        <v>4.7407186000000001</v>
      </c>
      <c r="Z127" s="80"/>
      <c r="AA127" s="85">
        <f>SUM($AA$128:$AA$137)</f>
        <v>0</v>
      </c>
      <c r="AR127" s="86" t="s">
        <v>19</v>
      </c>
      <c r="AT127" s="86" t="s">
        <v>73</v>
      </c>
      <c r="AU127" s="86" t="s">
        <v>19</v>
      </c>
      <c r="AY127" s="86" t="s">
        <v>130</v>
      </c>
      <c r="BK127" s="87">
        <f>SUM($BK$128:$BK$137)</f>
        <v>0</v>
      </c>
    </row>
    <row r="128" spans="2:65" s="5" customFormat="1" ht="27" customHeight="1">
      <c r="B128" s="17"/>
      <c r="C128" s="89" t="s">
        <v>135</v>
      </c>
      <c r="D128" s="89" t="s">
        <v>131</v>
      </c>
      <c r="E128" s="90" t="s">
        <v>286</v>
      </c>
      <c r="F128" s="429" t="s">
        <v>287</v>
      </c>
      <c r="G128" s="430"/>
      <c r="H128" s="430"/>
      <c r="I128" s="430"/>
      <c r="J128" s="91" t="s">
        <v>134</v>
      </c>
      <c r="K128" s="92">
        <v>38.56</v>
      </c>
      <c r="L128" s="431"/>
      <c r="M128" s="430"/>
      <c r="N128" s="431">
        <f>ROUND($L$128*$K$128,2)</f>
        <v>0</v>
      </c>
      <c r="O128" s="430"/>
      <c r="P128" s="430"/>
      <c r="Q128" s="430"/>
      <c r="R128" s="19"/>
      <c r="T128" s="93"/>
      <c r="U128" s="22" t="s">
        <v>40</v>
      </c>
      <c r="V128" s="94">
        <v>0.442</v>
      </c>
      <c r="W128" s="94">
        <f>$V$128*$K$128</f>
        <v>17.043520000000001</v>
      </c>
      <c r="X128" s="94">
        <v>2.6589999999999999E-2</v>
      </c>
      <c r="Y128" s="94">
        <f>$X$128*$K$128</f>
        <v>1.0253104</v>
      </c>
      <c r="Z128" s="94">
        <v>0</v>
      </c>
      <c r="AA128" s="95">
        <f>$Z$128*$K$128</f>
        <v>0</v>
      </c>
      <c r="AR128" s="5" t="s">
        <v>135</v>
      </c>
      <c r="AT128" s="5" t="s">
        <v>131</v>
      </c>
      <c r="AU128" s="5" t="s">
        <v>92</v>
      </c>
      <c r="AY128" s="5" t="s">
        <v>130</v>
      </c>
      <c r="BE128" s="96">
        <f>IF($U$128="základní",$N$128,0)</f>
        <v>0</v>
      </c>
      <c r="BF128" s="96">
        <f>IF($U$128="snížená",$N$128,0)</f>
        <v>0</v>
      </c>
      <c r="BG128" s="96">
        <f>IF($U$128="zákl. přenesená",$N$128,0)</f>
        <v>0</v>
      </c>
      <c r="BH128" s="96">
        <f>IF($U$128="sníž. přenesená",$N$128,0)</f>
        <v>0</v>
      </c>
      <c r="BI128" s="96">
        <f>IF($U$128="nulová",$N$128,0)</f>
        <v>0</v>
      </c>
      <c r="BJ128" s="5" t="s">
        <v>19</v>
      </c>
      <c r="BK128" s="96">
        <f>ROUND($L$128*$K$128,2)</f>
        <v>0</v>
      </c>
      <c r="BL128" s="5" t="s">
        <v>135</v>
      </c>
      <c r="BM128" s="5" t="s">
        <v>288</v>
      </c>
    </row>
    <row r="129" spans="2:65" s="5" customFormat="1" ht="27" customHeight="1">
      <c r="B129" s="17"/>
      <c r="C129" s="89" t="s">
        <v>150</v>
      </c>
      <c r="D129" s="89" t="s">
        <v>131</v>
      </c>
      <c r="E129" s="90" t="s">
        <v>147</v>
      </c>
      <c r="F129" s="429" t="s">
        <v>148</v>
      </c>
      <c r="G129" s="430"/>
      <c r="H129" s="430"/>
      <c r="I129" s="430"/>
      <c r="J129" s="91" t="s">
        <v>134</v>
      </c>
      <c r="K129" s="92">
        <v>38.56</v>
      </c>
      <c r="L129" s="431"/>
      <c r="M129" s="430"/>
      <c r="N129" s="431">
        <f>ROUND($L$129*$K$129,2)</f>
        <v>0</v>
      </c>
      <c r="O129" s="430"/>
      <c r="P129" s="430"/>
      <c r="Q129" s="430"/>
      <c r="R129" s="19"/>
      <c r="T129" s="93"/>
      <c r="U129" s="22" t="s">
        <v>40</v>
      </c>
      <c r="V129" s="94">
        <v>0.28499999999999998</v>
      </c>
      <c r="W129" s="94">
        <f>$V$129*$K$129</f>
        <v>10.989599999999999</v>
      </c>
      <c r="X129" s="94">
        <v>3.48E-3</v>
      </c>
      <c r="Y129" s="94">
        <f>$X$129*$K$129</f>
        <v>0.1341888</v>
      </c>
      <c r="Z129" s="94">
        <v>0</v>
      </c>
      <c r="AA129" s="95">
        <f>$Z$129*$K$129</f>
        <v>0</v>
      </c>
      <c r="AR129" s="5" t="s">
        <v>135</v>
      </c>
      <c r="AT129" s="5" t="s">
        <v>131</v>
      </c>
      <c r="AU129" s="5" t="s">
        <v>92</v>
      </c>
      <c r="AY129" s="5" t="s">
        <v>130</v>
      </c>
      <c r="BE129" s="96">
        <f>IF($U$129="základní",$N$129,0)</f>
        <v>0</v>
      </c>
      <c r="BF129" s="96">
        <f>IF($U$129="snížená",$N$129,0)</f>
        <v>0</v>
      </c>
      <c r="BG129" s="96">
        <f>IF($U$129="zákl. přenesená",$N$129,0)</f>
        <v>0</v>
      </c>
      <c r="BH129" s="96">
        <f>IF($U$129="sníž. přenesená",$N$129,0)</f>
        <v>0</v>
      </c>
      <c r="BI129" s="96">
        <f>IF($U$129="nulová",$N$129,0)</f>
        <v>0</v>
      </c>
      <c r="BJ129" s="5" t="s">
        <v>19</v>
      </c>
      <c r="BK129" s="96">
        <f>ROUND($L$129*$K$129,2)</f>
        <v>0</v>
      </c>
      <c r="BL129" s="5" t="s">
        <v>135</v>
      </c>
      <c r="BM129" s="5" t="s">
        <v>149</v>
      </c>
    </row>
    <row r="130" spans="2:65" s="5" customFormat="1" ht="27" customHeight="1">
      <c r="B130" s="17"/>
      <c r="C130" s="89" t="s">
        <v>154</v>
      </c>
      <c r="D130" s="89" t="s">
        <v>131</v>
      </c>
      <c r="E130" s="90" t="s">
        <v>151</v>
      </c>
      <c r="F130" s="429" t="s">
        <v>152</v>
      </c>
      <c r="G130" s="430"/>
      <c r="H130" s="430"/>
      <c r="I130" s="430"/>
      <c r="J130" s="91" t="s">
        <v>134</v>
      </c>
      <c r="K130" s="92">
        <v>92.82</v>
      </c>
      <c r="L130" s="431"/>
      <c r="M130" s="430"/>
      <c r="N130" s="431">
        <f>ROUND($L$130*$K$130,2)</f>
        <v>0</v>
      </c>
      <c r="O130" s="430"/>
      <c r="P130" s="430"/>
      <c r="Q130" s="430"/>
      <c r="R130" s="19"/>
      <c r="T130" s="93"/>
      <c r="U130" s="22" t="s">
        <v>40</v>
      </c>
      <c r="V130" s="94">
        <v>0.42399999999999999</v>
      </c>
      <c r="W130" s="94">
        <f>$V$130*$K$130</f>
        <v>39.355679999999992</v>
      </c>
      <c r="X130" s="94">
        <v>2.0480000000000002E-2</v>
      </c>
      <c r="Y130" s="94">
        <f>$X$130*$K$130</f>
        <v>1.9009536</v>
      </c>
      <c r="Z130" s="94">
        <v>0</v>
      </c>
      <c r="AA130" s="95">
        <f>$Z$130*$K$130</f>
        <v>0</v>
      </c>
      <c r="AR130" s="5" t="s">
        <v>135</v>
      </c>
      <c r="AT130" s="5" t="s">
        <v>131</v>
      </c>
      <c r="AU130" s="5" t="s">
        <v>92</v>
      </c>
      <c r="AY130" s="5" t="s">
        <v>130</v>
      </c>
      <c r="BE130" s="96">
        <f>IF($U$130="základní",$N$130,0)</f>
        <v>0</v>
      </c>
      <c r="BF130" s="96">
        <f>IF($U$130="snížená",$N$130,0)</f>
        <v>0</v>
      </c>
      <c r="BG130" s="96">
        <f>IF($U$130="zákl. přenesená",$N$130,0)</f>
        <v>0</v>
      </c>
      <c r="BH130" s="96">
        <f>IF($U$130="sníž. přenesená",$N$130,0)</f>
        <v>0</v>
      </c>
      <c r="BI130" s="96">
        <f>IF($U$130="nulová",$N$130,0)</f>
        <v>0</v>
      </c>
      <c r="BJ130" s="5" t="s">
        <v>19</v>
      </c>
      <c r="BK130" s="96">
        <f>ROUND($L$130*$K$130,2)</f>
        <v>0</v>
      </c>
      <c r="BL130" s="5" t="s">
        <v>135</v>
      </c>
      <c r="BM130" s="5" t="s">
        <v>153</v>
      </c>
    </row>
    <row r="131" spans="2:65" s="5" customFormat="1" ht="27" customHeight="1">
      <c r="B131" s="17"/>
      <c r="C131" s="89" t="s">
        <v>158</v>
      </c>
      <c r="D131" s="89" t="s">
        <v>131</v>
      </c>
      <c r="E131" s="90" t="s">
        <v>155</v>
      </c>
      <c r="F131" s="429" t="s">
        <v>156</v>
      </c>
      <c r="G131" s="430"/>
      <c r="H131" s="430"/>
      <c r="I131" s="430"/>
      <c r="J131" s="91" t="s">
        <v>134</v>
      </c>
      <c r="K131" s="92">
        <v>92.82</v>
      </c>
      <c r="L131" s="431"/>
      <c r="M131" s="430"/>
      <c r="N131" s="431">
        <f>ROUND($L$131*$K$131,2)</f>
        <v>0</v>
      </c>
      <c r="O131" s="430"/>
      <c r="P131" s="430"/>
      <c r="Q131" s="430"/>
      <c r="R131" s="19"/>
      <c r="T131" s="93"/>
      <c r="U131" s="22" t="s">
        <v>40</v>
      </c>
      <c r="V131" s="94">
        <v>0.09</v>
      </c>
      <c r="W131" s="94">
        <f>$V$131*$K$131</f>
        <v>8.3537999999999997</v>
      </c>
      <c r="X131" s="94">
        <v>7.9000000000000008E-3</v>
      </c>
      <c r="Y131" s="94">
        <f>$X$131*$K$131</f>
        <v>0.73327799999999999</v>
      </c>
      <c r="Z131" s="94">
        <v>0</v>
      </c>
      <c r="AA131" s="95">
        <f>$Z$131*$K$131</f>
        <v>0</v>
      </c>
      <c r="AR131" s="5" t="s">
        <v>135</v>
      </c>
      <c r="AT131" s="5" t="s">
        <v>131</v>
      </c>
      <c r="AU131" s="5" t="s">
        <v>92</v>
      </c>
      <c r="AY131" s="5" t="s">
        <v>130</v>
      </c>
      <c r="BE131" s="96">
        <f>IF($U$131="základní",$N$131,0)</f>
        <v>0</v>
      </c>
      <c r="BF131" s="96">
        <f>IF($U$131="snížená",$N$131,0)</f>
        <v>0</v>
      </c>
      <c r="BG131" s="96">
        <f>IF($U$131="zákl. přenesená",$N$131,0)</f>
        <v>0</v>
      </c>
      <c r="BH131" s="96">
        <f>IF($U$131="sníž. přenesená",$N$131,0)</f>
        <v>0</v>
      </c>
      <c r="BI131" s="96">
        <f>IF($U$131="nulová",$N$131,0)</f>
        <v>0</v>
      </c>
      <c r="BJ131" s="5" t="s">
        <v>19</v>
      </c>
      <c r="BK131" s="96">
        <f>ROUND($L$131*$K$131,2)</f>
        <v>0</v>
      </c>
      <c r="BL131" s="5" t="s">
        <v>135</v>
      </c>
      <c r="BM131" s="5" t="s">
        <v>157</v>
      </c>
    </row>
    <row r="132" spans="2:65" s="5" customFormat="1" ht="27" customHeight="1">
      <c r="B132" s="17"/>
      <c r="C132" s="89" t="s">
        <v>145</v>
      </c>
      <c r="D132" s="89" t="s">
        <v>131</v>
      </c>
      <c r="E132" s="90" t="s">
        <v>159</v>
      </c>
      <c r="F132" s="429" t="s">
        <v>160</v>
      </c>
      <c r="G132" s="430"/>
      <c r="H132" s="430"/>
      <c r="I132" s="430"/>
      <c r="J132" s="91" t="s">
        <v>134</v>
      </c>
      <c r="K132" s="92">
        <v>92.82</v>
      </c>
      <c r="L132" s="431"/>
      <c r="M132" s="430"/>
      <c r="N132" s="431">
        <f>ROUND($L$132*$K$132,2)</f>
        <v>0</v>
      </c>
      <c r="O132" s="430"/>
      <c r="P132" s="430"/>
      <c r="Q132" s="430"/>
      <c r="R132" s="19"/>
      <c r="T132" s="93"/>
      <c r="U132" s="22" t="s">
        <v>40</v>
      </c>
      <c r="V132" s="94">
        <v>0.627</v>
      </c>
      <c r="W132" s="94">
        <f>$V$132*$K$132</f>
        <v>58.198139999999995</v>
      </c>
      <c r="X132" s="94">
        <v>6.43E-3</v>
      </c>
      <c r="Y132" s="94">
        <f>$X$132*$K$132</f>
        <v>0.59683259999999994</v>
      </c>
      <c r="Z132" s="94">
        <v>0</v>
      </c>
      <c r="AA132" s="95">
        <f>$Z$132*$K$132</f>
        <v>0</v>
      </c>
      <c r="AR132" s="5" t="s">
        <v>135</v>
      </c>
      <c r="AT132" s="5" t="s">
        <v>131</v>
      </c>
      <c r="AU132" s="5" t="s">
        <v>92</v>
      </c>
      <c r="AY132" s="5" t="s">
        <v>130</v>
      </c>
      <c r="BE132" s="96">
        <f>IF($U$132="základní",$N$132,0)</f>
        <v>0</v>
      </c>
      <c r="BF132" s="96">
        <f>IF($U$132="snížená",$N$132,0)</f>
        <v>0</v>
      </c>
      <c r="BG132" s="96">
        <f>IF($U$132="zákl. přenesená",$N$132,0)</f>
        <v>0</v>
      </c>
      <c r="BH132" s="96">
        <f>IF($U$132="sníž. přenesená",$N$132,0)</f>
        <v>0</v>
      </c>
      <c r="BI132" s="96">
        <f>IF($U$132="nulová",$N$132,0)</f>
        <v>0</v>
      </c>
      <c r="BJ132" s="5" t="s">
        <v>19</v>
      </c>
      <c r="BK132" s="96">
        <f>ROUND($L$132*$K$132,2)</f>
        <v>0</v>
      </c>
      <c r="BL132" s="5" t="s">
        <v>135</v>
      </c>
      <c r="BM132" s="5" t="s">
        <v>161</v>
      </c>
    </row>
    <row r="133" spans="2:65" s="5" customFormat="1" ht="27" customHeight="1">
      <c r="B133" s="17"/>
      <c r="C133" s="89" t="s">
        <v>165</v>
      </c>
      <c r="D133" s="89" t="s">
        <v>131</v>
      </c>
      <c r="E133" s="90" t="s">
        <v>162</v>
      </c>
      <c r="F133" s="429" t="s">
        <v>163</v>
      </c>
      <c r="G133" s="430"/>
      <c r="H133" s="430"/>
      <c r="I133" s="430"/>
      <c r="J133" s="91" t="s">
        <v>134</v>
      </c>
      <c r="K133" s="92">
        <v>92.82</v>
      </c>
      <c r="L133" s="431"/>
      <c r="M133" s="430"/>
      <c r="N133" s="431">
        <f>ROUND($L$133*$K$133,2)</f>
        <v>0</v>
      </c>
      <c r="O133" s="430"/>
      <c r="P133" s="430"/>
      <c r="Q133" s="430"/>
      <c r="R133" s="19"/>
      <c r="T133" s="93"/>
      <c r="U133" s="22" t="s">
        <v>40</v>
      </c>
      <c r="V133" s="94">
        <v>0.245</v>
      </c>
      <c r="W133" s="94">
        <f>$V$133*$K$133</f>
        <v>22.740899999999996</v>
      </c>
      <c r="X133" s="94">
        <v>3.48E-3</v>
      </c>
      <c r="Y133" s="94">
        <f>$X$133*$K$133</f>
        <v>0.32301359999999996</v>
      </c>
      <c r="Z133" s="94">
        <v>0</v>
      </c>
      <c r="AA133" s="95">
        <f>$Z$133*$K$133</f>
        <v>0</v>
      </c>
      <c r="AR133" s="5" t="s">
        <v>135</v>
      </c>
      <c r="AT133" s="5" t="s">
        <v>131</v>
      </c>
      <c r="AU133" s="5" t="s">
        <v>92</v>
      </c>
      <c r="AY133" s="5" t="s">
        <v>130</v>
      </c>
      <c r="BE133" s="96">
        <f>IF($U$133="základní",$N$133,0)</f>
        <v>0</v>
      </c>
      <c r="BF133" s="96">
        <f>IF($U$133="snížená",$N$133,0)</f>
        <v>0</v>
      </c>
      <c r="BG133" s="96">
        <f>IF($U$133="zákl. přenesená",$N$133,0)</f>
        <v>0</v>
      </c>
      <c r="BH133" s="96">
        <f>IF($U$133="sníž. přenesená",$N$133,0)</f>
        <v>0</v>
      </c>
      <c r="BI133" s="96">
        <f>IF($U$133="nulová",$N$133,0)</f>
        <v>0</v>
      </c>
      <c r="BJ133" s="5" t="s">
        <v>19</v>
      </c>
      <c r="BK133" s="96">
        <f>ROUND($L$133*$K$133,2)</f>
        <v>0</v>
      </c>
      <c r="BL133" s="5" t="s">
        <v>135</v>
      </c>
      <c r="BM133" s="5" t="s">
        <v>164</v>
      </c>
    </row>
    <row r="134" spans="2:65" s="5" customFormat="1" ht="27" customHeight="1">
      <c r="B134" s="17"/>
      <c r="C134" s="89" t="s">
        <v>23</v>
      </c>
      <c r="D134" s="89" t="s">
        <v>131</v>
      </c>
      <c r="E134" s="90" t="s">
        <v>166</v>
      </c>
      <c r="F134" s="429" t="s">
        <v>167</v>
      </c>
      <c r="G134" s="430"/>
      <c r="H134" s="430"/>
      <c r="I134" s="430"/>
      <c r="J134" s="91" t="s">
        <v>134</v>
      </c>
      <c r="K134" s="92">
        <v>10.14</v>
      </c>
      <c r="L134" s="431"/>
      <c r="M134" s="430"/>
      <c r="N134" s="431">
        <f>ROUND($L$134*$K$134,2)</f>
        <v>0</v>
      </c>
      <c r="O134" s="430"/>
      <c r="P134" s="430"/>
      <c r="Q134" s="430"/>
      <c r="R134" s="19"/>
      <c r="T134" s="93"/>
      <c r="U134" s="22" t="s">
        <v>40</v>
      </c>
      <c r="V134" s="94">
        <v>0.09</v>
      </c>
      <c r="W134" s="94">
        <f>$V$134*$K$134</f>
        <v>0.91259999999999997</v>
      </c>
      <c r="X134" s="94">
        <v>2.4000000000000001E-4</v>
      </c>
      <c r="Y134" s="94">
        <f>$X$134*$K$134</f>
        <v>2.4336000000000002E-3</v>
      </c>
      <c r="Z134" s="94">
        <v>0</v>
      </c>
      <c r="AA134" s="95">
        <f>$Z$134*$K$134</f>
        <v>0</v>
      </c>
      <c r="AR134" s="5" t="s">
        <v>135</v>
      </c>
      <c r="AT134" s="5" t="s">
        <v>131</v>
      </c>
      <c r="AU134" s="5" t="s">
        <v>92</v>
      </c>
      <c r="AY134" s="5" t="s">
        <v>130</v>
      </c>
      <c r="BE134" s="96">
        <f>IF($U$134="základní",$N$134,0)</f>
        <v>0</v>
      </c>
      <c r="BF134" s="96">
        <f>IF($U$134="snížená",$N$134,0)</f>
        <v>0</v>
      </c>
      <c r="BG134" s="96">
        <f>IF($U$134="zákl. přenesená",$N$134,0)</f>
        <v>0</v>
      </c>
      <c r="BH134" s="96">
        <f>IF($U$134="sníž. přenesená",$N$134,0)</f>
        <v>0</v>
      </c>
      <c r="BI134" s="96">
        <f>IF($U$134="nulová",$N$134,0)</f>
        <v>0</v>
      </c>
      <c r="BJ134" s="5" t="s">
        <v>19</v>
      </c>
      <c r="BK134" s="96">
        <f>ROUND($L$134*$K$134,2)</f>
        <v>0</v>
      </c>
      <c r="BL134" s="5" t="s">
        <v>135</v>
      </c>
      <c r="BM134" s="5" t="s">
        <v>168</v>
      </c>
    </row>
    <row r="135" spans="2:65" s="5" customFormat="1" ht="27" customHeight="1">
      <c r="B135" s="17"/>
      <c r="C135" s="89" t="s">
        <v>172</v>
      </c>
      <c r="D135" s="89" t="s">
        <v>131</v>
      </c>
      <c r="E135" s="90" t="s">
        <v>169</v>
      </c>
      <c r="F135" s="429" t="s">
        <v>170</v>
      </c>
      <c r="G135" s="430"/>
      <c r="H135" s="430"/>
      <c r="I135" s="430"/>
      <c r="J135" s="91" t="s">
        <v>134</v>
      </c>
      <c r="K135" s="92">
        <v>99.93</v>
      </c>
      <c r="L135" s="431"/>
      <c r="M135" s="430"/>
      <c r="N135" s="431">
        <f>ROUND($L$135*$K$135,2)</f>
        <v>0</v>
      </c>
      <c r="O135" s="430"/>
      <c r="P135" s="430"/>
      <c r="Q135" s="430"/>
      <c r="R135" s="19"/>
      <c r="T135" s="93"/>
      <c r="U135" s="22" t="s">
        <v>40</v>
      </c>
      <c r="V135" s="94">
        <v>3.9E-2</v>
      </c>
      <c r="W135" s="94">
        <f>$V$135*$K$135</f>
        <v>3.8972700000000002</v>
      </c>
      <c r="X135" s="94">
        <v>2.4000000000000001E-4</v>
      </c>
      <c r="Y135" s="94">
        <f>$X$135*$K$135</f>
        <v>2.3983200000000003E-2</v>
      </c>
      <c r="Z135" s="94">
        <v>0</v>
      </c>
      <c r="AA135" s="95">
        <f>$Z$135*$K$135</f>
        <v>0</v>
      </c>
      <c r="AR135" s="5" t="s">
        <v>135</v>
      </c>
      <c r="AT135" s="5" t="s">
        <v>131</v>
      </c>
      <c r="AU135" s="5" t="s">
        <v>92</v>
      </c>
      <c r="AY135" s="5" t="s">
        <v>130</v>
      </c>
      <c r="BE135" s="96">
        <f>IF($U$135="základní",$N$135,0)</f>
        <v>0</v>
      </c>
      <c r="BF135" s="96">
        <f>IF($U$135="snížená",$N$135,0)</f>
        <v>0</v>
      </c>
      <c r="BG135" s="96">
        <f>IF($U$135="zákl. přenesená",$N$135,0)</f>
        <v>0</v>
      </c>
      <c r="BH135" s="96">
        <f>IF($U$135="sníž. přenesená",$N$135,0)</f>
        <v>0</v>
      </c>
      <c r="BI135" s="96">
        <f>IF($U$135="nulová",$N$135,0)</f>
        <v>0</v>
      </c>
      <c r="BJ135" s="5" t="s">
        <v>19</v>
      </c>
      <c r="BK135" s="96">
        <f>ROUND($L$135*$K$135,2)</f>
        <v>0</v>
      </c>
      <c r="BL135" s="5" t="s">
        <v>135</v>
      </c>
      <c r="BM135" s="5" t="s">
        <v>171</v>
      </c>
    </row>
    <row r="136" spans="2:65" s="5" customFormat="1" ht="27" customHeight="1">
      <c r="B136" s="17"/>
      <c r="C136" s="89" t="s">
        <v>176</v>
      </c>
      <c r="D136" s="89" t="s">
        <v>131</v>
      </c>
      <c r="E136" s="90" t="s">
        <v>173</v>
      </c>
      <c r="F136" s="429" t="s">
        <v>174</v>
      </c>
      <c r="G136" s="430"/>
      <c r="H136" s="430"/>
      <c r="I136" s="430"/>
      <c r="J136" s="91" t="s">
        <v>134</v>
      </c>
      <c r="K136" s="92">
        <v>6.04</v>
      </c>
      <c r="L136" s="431"/>
      <c r="M136" s="430"/>
      <c r="N136" s="431">
        <f>ROUND($L$136*$K$136,2)</f>
        <v>0</v>
      </c>
      <c r="O136" s="430"/>
      <c r="P136" s="430"/>
      <c r="Q136" s="430"/>
      <c r="R136" s="19"/>
      <c r="T136" s="93"/>
      <c r="U136" s="22" t="s">
        <v>40</v>
      </c>
      <c r="V136" s="94">
        <v>0.06</v>
      </c>
      <c r="W136" s="94">
        <f>$V$136*$K$136</f>
        <v>0.3624</v>
      </c>
      <c r="X136" s="94">
        <v>1.2E-4</v>
      </c>
      <c r="Y136" s="94">
        <f>$X$136*$K$136</f>
        <v>7.2480000000000005E-4</v>
      </c>
      <c r="Z136" s="94">
        <v>0</v>
      </c>
      <c r="AA136" s="95">
        <f>$Z$136*$K$136</f>
        <v>0</v>
      </c>
      <c r="AR136" s="5" t="s">
        <v>135</v>
      </c>
      <c r="AT136" s="5" t="s">
        <v>131</v>
      </c>
      <c r="AU136" s="5" t="s">
        <v>92</v>
      </c>
      <c r="AY136" s="5" t="s">
        <v>130</v>
      </c>
      <c r="BE136" s="96">
        <f>IF($U$136="základní",$N$136,0)</f>
        <v>0</v>
      </c>
      <c r="BF136" s="96">
        <f>IF($U$136="snížená",$N$136,0)</f>
        <v>0</v>
      </c>
      <c r="BG136" s="96">
        <f>IF($U$136="zákl. přenesená",$N$136,0)</f>
        <v>0</v>
      </c>
      <c r="BH136" s="96">
        <f>IF($U$136="sníž. přenesená",$N$136,0)</f>
        <v>0</v>
      </c>
      <c r="BI136" s="96">
        <f>IF($U$136="nulová",$N$136,0)</f>
        <v>0</v>
      </c>
      <c r="BJ136" s="5" t="s">
        <v>19</v>
      </c>
      <c r="BK136" s="96">
        <f>ROUND($L$136*$K$136,2)</f>
        <v>0</v>
      </c>
      <c r="BL136" s="5" t="s">
        <v>135</v>
      </c>
      <c r="BM136" s="5" t="s">
        <v>175</v>
      </c>
    </row>
    <row r="137" spans="2:65" s="5" customFormat="1" ht="27" customHeight="1">
      <c r="B137" s="17"/>
      <c r="C137" s="89" t="s">
        <v>180</v>
      </c>
      <c r="D137" s="89" t="s">
        <v>131</v>
      </c>
      <c r="E137" s="90" t="s">
        <v>177</v>
      </c>
      <c r="F137" s="429" t="s">
        <v>178</v>
      </c>
      <c r="G137" s="430"/>
      <c r="H137" s="430"/>
      <c r="I137" s="430"/>
      <c r="J137" s="91" t="s">
        <v>134</v>
      </c>
      <c r="K137" s="92">
        <v>82.82</v>
      </c>
      <c r="L137" s="431"/>
      <c r="M137" s="430"/>
      <c r="N137" s="431">
        <f>ROUND($L$137*$K$137,2)</f>
        <v>0</v>
      </c>
      <c r="O137" s="430"/>
      <c r="P137" s="430"/>
      <c r="Q137" s="430"/>
      <c r="R137" s="19"/>
      <c r="T137" s="93"/>
      <c r="U137" s="22" t="s">
        <v>40</v>
      </c>
      <c r="V137" s="94">
        <v>0.25</v>
      </c>
      <c r="W137" s="94">
        <f>$V$137*$K$137</f>
        <v>20.704999999999998</v>
      </c>
      <c r="X137" s="94">
        <v>0</v>
      </c>
      <c r="Y137" s="94">
        <f>$X$137*$K$137</f>
        <v>0</v>
      </c>
      <c r="Z137" s="94">
        <v>0</v>
      </c>
      <c r="AA137" s="95">
        <f>$Z$137*$K$137</f>
        <v>0</v>
      </c>
      <c r="AR137" s="5" t="s">
        <v>135</v>
      </c>
      <c r="AT137" s="5" t="s">
        <v>131</v>
      </c>
      <c r="AU137" s="5" t="s">
        <v>92</v>
      </c>
      <c r="AY137" s="5" t="s">
        <v>130</v>
      </c>
      <c r="BE137" s="96">
        <f>IF($U$137="základní",$N$137,0)</f>
        <v>0</v>
      </c>
      <c r="BF137" s="96">
        <f>IF($U$137="snížená",$N$137,0)</f>
        <v>0</v>
      </c>
      <c r="BG137" s="96">
        <f>IF($U$137="zákl. přenesená",$N$137,0)</f>
        <v>0</v>
      </c>
      <c r="BH137" s="96">
        <f>IF($U$137="sníž. přenesená",$N$137,0)</f>
        <v>0</v>
      </c>
      <c r="BI137" s="96">
        <f>IF($U$137="nulová",$N$137,0)</f>
        <v>0</v>
      </c>
      <c r="BJ137" s="5" t="s">
        <v>19</v>
      </c>
      <c r="BK137" s="96">
        <f>ROUND($L$137*$K$137,2)</f>
        <v>0</v>
      </c>
      <c r="BL137" s="5" t="s">
        <v>135</v>
      </c>
      <c r="BM137" s="5" t="s">
        <v>179</v>
      </c>
    </row>
    <row r="138" spans="2:65" s="78" customFormat="1" ht="30.75" customHeight="1">
      <c r="B138" s="79"/>
      <c r="C138" s="80"/>
      <c r="D138" s="88" t="s">
        <v>106</v>
      </c>
      <c r="E138" s="88"/>
      <c r="F138" s="88"/>
      <c r="G138" s="88"/>
      <c r="H138" s="88"/>
      <c r="I138" s="88"/>
      <c r="J138" s="88"/>
      <c r="K138" s="88"/>
      <c r="L138" s="88"/>
      <c r="M138" s="88"/>
      <c r="N138" s="420">
        <f>$BK$138</f>
        <v>0</v>
      </c>
      <c r="O138" s="421"/>
      <c r="P138" s="421"/>
      <c r="Q138" s="421"/>
      <c r="R138" s="82"/>
      <c r="T138" s="83"/>
      <c r="U138" s="80"/>
      <c r="V138" s="80"/>
      <c r="W138" s="84">
        <f>SUM($W$139:$W$146)</f>
        <v>74.041820000000016</v>
      </c>
      <c r="X138" s="80"/>
      <c r="Y138" s="84">
        <f>SUM($Y$139:$Y$146)</f>
        <v>0.60454680000000005</v>
      </c>
      <c r="Z138" s="80"/>
      <c r="AA138" s="85">
        <f>SUM($AA$139:$AA$146)</f>
        <v>2.4860600000000002</v>
      </c>
      <c r="AR138" s="86" t="s">
        <v>19</v>
      </c>
      <c r="AT138" s="86" t="s">
        <v>73</v>
      </c>
      <c r="AU138" s="86" t="s">
        <v>19</v>
      </c>
      <c r="AY138" s="86" t="s">
        <v>130</v>
      </c>
      <c r="BK138" s="87">
        <f>SUM($BK$139:$BK$146)</f>
        <v>0</v>
      </c>
    </row>
    <row r="139" spans="2:65" s="5" customFormat="1" ht="39" customHeight="1">
      <c r="B139" s="17"/>
      <c r="C139" s="89" t="s">
        <v>184</v>
      </c>
      <c r="D139" s="89" t="s">
        <v>131</v>
      </c>
      <c r="E139" s="90" t="s">
        <v>185</v>
      </c>
      <c r="F139" s="429" t="s">
        <v>186</v>
      </c>
      <c r="G139" s="430"/>
      <c r="H139" s="430"/>
      <c r="I139" s="430"/>
      <c r="J139" s="91" t="s">
        <v>134</v>
      </c>
      <c r="K139" s="92">
        <v>104</v>
      </c>
      <c r="L139" s="431"/>
      <c r="M139" s="430"/>
      <c r="N139" s="431">
        <f>ROUND($L$139*$K$139,2)</f>
        <v>0</v>
      </c>
      <c r="O139" s="430"/>
      <c r="P139" s="430"/>
      <c r="Q139" s="430"/>
      <c r="R139" s="19"/>
      <c r="T139" s="93"/>
      <c r="U139" s="22" t="s">
        <v>40</v>
      </c>
      <c r="V139" s="94">
        <v>0.14000000000000001</v>
      </c>
      <c r="W139" s="94">
        <f>$V$139*$K$139</f>
        <v>14.560000000000002</v>
      </c>
      <c r="X139" s="94">
        <v>0</v>
      </c>
      <c r="Y139" s="94">
        <f>$X$139*$K$139</f>
        <v>0</v>
      </c>
      <c r="Z139" s="94">
        <v>0</v>
      </c>
      <c r="AA139" s="95">
        <f>$Z$139*$K$139</f>
        <v>0</v>
      </c>
      <c r="AR139" s="5" t="s">
        <v>135</v>
      </c>
      <c r="AT139" s="5" t="s">
        <v>131</v>
      </c>
      <c r="AU139" s="5" t="s">
        <v>92</v>
      </c>
      <c r="AY139" s="5" t="s">
        <v>130</v>
      </c>
      <c r="BE139" s="96">
        <f>IF($U$139="základní",$N$139,0)</f>
        <v>0</v>
      </c>
      <c r="BF139" s="96">
        <f>IF($U$139="snížená",$N$139,0)</f>
        <v>0</v>
      </c>
      <c r="BG139" s="96">
        <f>IF($U$139="zákl. přenesená",$N$139,0)</f>
        <v>0</v>
      </c>
      <c r="BH139" s="96">
        <f>IF($U$139="sníž. přenesená",$N$139,0)</f>
        <v>0</v>
      </c>
      <c r="BI139" s="96">
        <f>IF($U$139="nulová",$N$139,0)</f>
        <v>0</v>
      </c>
      <c r="BJ139" s="5" t="s">
        <v>19</v>
      </c>
      <c r="BK139" s="96">
        <f>ROUND($L$139*$K$139,2)</f>
        <v>0</v>
      </c>
      <c r="BL139" s="5" t="s">
        <v>135</v>
      </c>
      <c r="BM139" s="5" t="s">
        <v>187</v>
      </c>
    </row>
    <row r="140" spans="2:65" s="5" customFormat="1" ht="39" customHeight="1">
      <c r="B140" s="17"/>
      <c r="C140" s="89" t="s">
        <v>9</v>
      </c>
      <c r="D140" s="89" t="s">
        <v>131</v>
      </c>
      <c r="E140" s="90" t="s">
        <v>188</v>
      </c>
      <c r="F140" s="429" t="s">
        <v>189</v>
      </c>
      <c r="G140" s="430"/>
      <c r="H140" s="430"/>
      <c r="I140" s="430"/>
      <c r="J140" s="91" t="s">
        <v>134</v>
      </c>
      <c r="K140" s="92">
        <v>3120</v>
      </c>
      <c r="L140" s="431"/>
      <c r="M140" s="430"/>
      <c r="N140" s="431">
        <f>ROUND($L$140*$K$140,2)</f>
        <v>0</v>
      </c>
      <c r="O140" s="430"/>
      <c r="P140" s="430"/>
      <c r="Q140" s="430"/>
      <c r="R140" s="19"/>
      <c r="T140" s="93"/>
      <c r="U140" s="22" t="s">
        <v>40</v>
      </c>
      <c r="V140" s="94">
        <v>0</v>
      </c>
      <c r="W140" s="94">
        <f>$V$140*$K$140</f>
        <v>0</v>
      </c>
      <c r="X140" s="94">
        <v>0</v>
      </c>
      <c r="Y140" s="94">
        <f>$X$140*$K$140</f>
        <v>0</v>
      </c>
      <c r="Z140" s="94">
        <v>0</v>
      </c>
      <c r="AA140" s="95">
        <f>$Z$140*$K$140</f>
        <v>0</v>
      </c>
      <c r="AR140" s="5" t="s">
        <v>135</v>
      </c>
      <c r="AT140" s="5" t="s">
        <v>131</v>
      </c>
      <c r="AU140" s="5" t="s">
        <v>92</v>
      </c>
      <c r="AY140" s="5" t="s">
        <v>130</v>
      </c>
      <c r="BE140" s="96">
        <f>IF($U$140="základní",$N$140,0)</f>
        <v>0</v>
      </c>
      <c r="BF140" s="96">
        <f>IF($U$140="snížená",$N$140,0)</f>
        <v>0</v>
      </c>
      <c r="BG140" s="96">
        <f>IF($U$140="zákl. přenesená",$N$140,0)</f>
        <v>0</v>
      </c>
      <c r="BH140" s="96">
        <f>IF($U$140="sníž. přenesená",$N$140,0)</f>
        <v>0</v>
      </c>
      <c r="BI140" s="96">
        <f>IF($U$140="nulová",$N$140,0)</f>
        <v>0</v>
      </c>
      <c r="BJ140" s="5" t="s">
        <v>19</v>
      </c>
      <c r="BK140" s="96">
        <f>ROUND($L$140*$K$140,2)</f>
        <v>0</v>
      </c>
      <c r="BL140" s="5" t="s">
        <v>135</v>
      </c>
      <c r="BM140" s="5" t="s">
        <v>190</v>
      </c>
    </row>
    <row r="141" spans="2:65" s="5" customFormat="1" ht="39" customHeight="1">
      <c r="B141" s="17"/>
      <c r="C141" s="89" t="s">
        <v>191</v>
      </c>
      <c r="D141" s="89" t="s">
        <v>131</v>
      </c>
      <c r="E141" s="90" t="s">
        <v>192</v>
      </c>
      <c r="F141" s="429" t="s">
        <v>193</v>
      </c>
      <c r="G141" s="430"/>
      <c r="H141" s="430"/>
      <c r="I141" s="430"/>
      <c r="J141" s="91" t="s">
        <v>134</v>
      </c>
      <c r="K141" s="92">
        <v>104</v>
      </c>
      <c r="L141" s="431"/>
      <c r="M141" s="430"/>
      <c r="N141" s="431">
        <f>ROUND($L$141*$K$141,2)</f>
        <v>0</v>
      </c>
      <c r="O141" s="430"/>
      <c r="P141" s="430"/>
      <c r="Q141" s="430"/>
      <c r="R141" s="19"/>
      <c r="T141" s="93"/>
      <c r="U141" s="22" t="s">
        <v>40</v>
      </c>
      <c r="V141" s="94">
        <v>8.6999999999999994E-2</v>
      </c>
      <c r="W141" s="94">
        <f>$V$141*$K$141</f>
        <v>9.048</v>
      </c>
      <c r="X141" s="94">
        <v>0</v>
      </c>
      <c r="Y141" s="94">
        <f>$X$141*$K$141</f>
        <v>0</v>
      </c>
      <c r="Z141" s="94">
        <v>0</v>
      </c>
      <c r="AA141" s="95">
        <f>$Z$141*$K$141</f>
        <v>0</v>
      </c>
      <c r="AR141" s="5" t="s">
        <v>135</v>
      </c>
      <c r="AT141" s="5" t="s">
        <v>131</v>
      </c>
      <c r="AU141" s="5" t="s">
        <v>92</v>
      </c>
      <c r="AY141" s="5" t="s">
        <v>130</v>
      </c>
      <c r="BE141" s="96">
        <f>IF($U$141="základní",$N$141,0)</f>
        <v>0</v>
      </c>
      <c r="BF141" s="96">
        <f>IF($U$141="snížená",$N$141,0)</f>
        <v>0</v>
      </c>
      <c r="BG141" s="96">
        <f>IF($U$141="zákl. přenesená",$N$141,0)</f>
        <v>0</v>
      </c>
      <c r="BH141" s="96">
        <f>IF($U$141="sníž. přenesená",$N$141,0)</f>
        <v>0</v>
      </c>
      <c r="BI141" s="96">
        <f>IF($U$141="nulová",$N$141,0)</f>
        <v>0</v>
      </c>
      <c r="BJ141" s="5" t="s">
        <v>19</v>
      </c>
      <c r="BK141" s="96">
        <f>ROUND($L$141*$K$141,2)</f>
        <v>0</v>
      </c>
      <c r="BL141" s="5" t="s">
        <v>135</v>
      </c>
      <c r="BM141" s="5" t="s">
        <v>194</v>
      </c>
    </row>
    <row r="142" spans="2:65" s="5" customFormat="1" ht="39" customHeight="1">
      <c r="B142" s="17"/>
      <c r="C142" s="89" t="s">
        <v>195</v>
      </c>
      <c r="D142" s="89" t="s">
        <v>131</v>
      </c>
      <c r="E142" s="90" t="s">
        <v>196</v>
      </c>
      <c r="F142" s="429" t="s">
        <v>197</v>
      </c>
      <c r="G142" s="430"/>
      <c r="H142" s="430"/>
      <c r="I142" s="430"/>
      <c r="J142" s="91" t="s">
        <v>134</v>
      </c>
      <c r="K142" s="92">
        <v>92.82</v>
      </c>
      <c r="L142" s="431"/>
      <c r="M142" s="430"/>
      <c r="N142" s="431">
        <f>ROUND($L$142*$K$142,2)</f>
        <v>0</v>
      </c>
      <c r="O142" s="430"/>
      <c r="P142" s="430"/>
      <c r="Q142" s="430"/>
      <c r="R142" s="19"/>
      <c r="T142" s="93"/>
      <c r="U142" s="22" t="s">
        <v>40</v>
      </c>
      <c r="V142" s="94">
        <v>3.2000000000000001E-2</v>
      </c>
      <c r="W142" s="94">
        <f>$V$142*$K$142</f>
        <v>2.97024</v>
      </c>
      <c r="X142" s="94">
        <v>0</v>
      </c>
      <c r="Y142" s="94">
        <f>$X$142*$K$142</f>
        <v>0</v>
      </c>
      <c r="Z142" s="94">
        <v>7.0000000000000001E-3</v>
      </c>
      <c r="AA142" s="95">
        <f>$Z$142*$K$142</f>
        <v>0.64973999999999998</v>
      </c>
      <c r="AR142" s="5" t="s">
        <v>135</v>
      </c>
      <c r="AT142" s="5" t="s">
        <v>131</v>
      </c>
      <c r="AU142" s="5" t="s">
        <v>92</v>
      </c>
      <c r="AY142" s="5" t="s">
        <v>130</v>
      </c>
      <c r="BE142" s="96">
        <f>IF($U$142="základní",$N$142,0)</f>
        <v>0</v>
      </c>
      <c r="BF142" s="96">
        <f>IF($U$142="snížená",$N$142,0)</f>
        <v>0</v>
      </c>
      <c r="BG142" s="96">
        <f>IF($U$142="zákl. přenesená",$N$142,0)</f>
        <v>0</v>
      </c>
      <c r="BH142" s="96">
        <f>IF($U$142="sníž. přenesená",$N$142,0)</f>
        <v>0</v>
      </c>
      <c r="BI142" s="96">
        <f>IF($U$142="nulová",$N$142,0)</f>
        <v>0</v>
      </c>
      <c r="BJ142" s="5" t="s">
        <v>19</v>
      </c>
      <c r="BK142" s="96">
        <f>ROUND($L$142*$K$142,2)</f>
        <v>0</v>
      </c>
      <c r="BL142" s="5" t="s">
        <v>135</v>
      </c>
      <c r="BM142" s="5" t="s">
        <v>198</v>
      </c>
    </row>
    <row r="143" spans="2:65" s="5" customFormat="1" ht="39" customHeight="1">
      <c r="B143" s="17"/>
      <c r="C143" s="89" t="s">
        <v>199</v>
      </c>
      <c r="D143" s="89" t="s">
        <v>131</v>
      </c>
      <c r="E143" s="90" t="s">
        <v>289</v>
      </c>
      <c r="F143" s="429" t="s">
        <v>290</v>
      </c>
      <c r="G143" s="430"/>
      <c r="H143" s="430"/>
      <c r="I143" s="430"/>
      <c r="J143" s="91" t="s">
        <v>134</v>
      </c>
      <c r="K143" s="92">
        <v>38.56</v>
      </c>
      <c r="L143" s="431"/>
      <c r="M143" s="430"/>
      <c r="N143" s="431">
        <f>ROUND($L$143*$K$143,2)</f>
        <v>0</v>
      </c>
      <c r="O143" s="430"/>
      <c r="P143" s="430"/>
      <c r="Q143" s="430"/>
      <c r="R143" s="19"/>
      <c r="T143" s="93"/>
      <c r="U143" s="22" t="s">
        <v>40</v>
      </c>
      <c r="V143" s="94">
        <v>0.16</v>
      </c>
      <c r="W143" s="94">
        <f>$V$143*$K$143</f>
        <v>6.1696000000000009</v>
      </c>
      <c r="X143" s="94">
        <v>0</v>
      </c>
      <c r="Y143" s="94">
        <f>$X$143*$K$143</f>
        <v>0</v>
      </c>
      <c r="Z143" s="94">
        <v>3.5000000000000003E-2</v>
      </c>
      <c r="AA143" s="95">
        <f>$Z$143*$K$143</f>
        <v>1.3496000000000001</v>
      </c>
      <c r="AR143" s="5" t="s">
        <v>135</v>
      </c>
      <c r="AT143" s="5" t="s">
        <v>131</v>
      </c>
      <c r="AU143" s="5" t="s">
        <v>92</v>
      </c>
      <c r="AY143" s="5" t="s">
        <v>130</v>
      </c>
      <c r="BE143" s="96">
        <f>IF($U$143="základní",$N$143,0)</f>
        <v>0</v>
      </c>
      <c r="BF143" s="96">
        <f>IF($U$143="snížená",$N$143,0)</f>
        <v>0</v>
      </c>
      <c r="BG143" s="96">
        <f>IF($U$143="zákl. přenesená",$N$143,0)</f>
        <v>0</v>
      </c>
      <c r="BH143" s="96">
        <f>IF($U$143="sníž. přenesená",$N$143,0)</f>
        <v>0</v>
      </c>
      <c r="BI143" s="96">
        <f>IF($U$143="nulová",$N$143,0)</f>
        <v>0</v>
      </c>
      <c r="BJ143" s="5" t="s">
        <v>19</v>
      </c>
      <c r="BK143" s="96">
        <f>ROUND($L$143*$K$143,2)</f>
        <v>0</v>
      </c>
      <c r="BL143" s="5" t="s">
        <v>135</v>
      </c>
      <c r="BM143" s="5" t="s">
        <v>291</v>
      </c>
    </row>
    <row r="144" spans="2:65" s="5" customFormat="1" ht="27" customHeight="1">
      <c r="B144" s="17"/>
      <c r="C144" s="89" t="s">
        <v>203</v>
      </c>
      <c r="D144" s="89" t="s">
        <v>131</v>
      </c>
      <c r="E144" s="90" t="s">
        <v>200</v>
      </c>
      <c r="F144" s="429" t="s">
        <v>201</v>
      </c>
      <c r="G144" s="430"/>
      <c r="H144" s="430"/>
      <c r="I144" s="430"/>
      <c r="J144" s="91" t="s">
        <v>134</v>
      </c>
      <c r="K144" s="92">
        <v>119.28</v>
      </c>
      <c r="L144" s="431"/>
      <c r="M144" s="430"/>
      <c r="N144" s="431">
        <f>ROUND($L$144*$K$144,2)</f>
        <v>0</v>
      </c>
      <c r="O144" s="430"/>
      <c r="P144" s="430"/>
      <c r="Q144" s="430"/>
      <c r="R144" s="19"/>
      <c r="T144" s="93"/>
      <c r="U144" s="22" t="s">
        <v>40</v>
      </c>
      <c r="V144" s="94">
        <v>0.27300000000000002</v>
      </c>
      <c r="W144" s="94">
        <f>$V$144*$K$144</f>
        <v>32.56344</v>
      </c>
      <c r="X144" s="94">
        <v>0</v>
      </c>
      <c r="Y144" s="94">
        <f>$X$144*$K$144</f>
        <v>0</v>
      </c>
      <c r="Z144" s="94">
        <v>0</v>
      </c>
      <c r="AA144" s="95">
        <f>$Z$144*$K$144</f>
        <v>0</v>
      </c>
      <c r="AR144" s="5" t="s">
        <v>135</v>
      </c>
      <c r="AT144" s="5" t="s">
        <v>131</v>
      </c>
      <c r="AU144" s="5" t="s">
        <v>92</v>
      </c>
      <c r="AY144" s="5" t="s">
        <v>130</v>
      </c>
      <c r="BE144" s="96">
        <f>IF($U$144="základní",$N$144,0)</f>
        <v>0</v>
      </c>
      <c r="BF144" s="96">
        <f>IF($U$144="snížená",$N$144,0)</f>
        <v>0</v>
      </c>
      <c r="BG144" s="96">
        <f>IF($U$144="zákl. přenesená",$N$144,0)</f>
        <v>0</v>
      </c>
      <c r="BH144" s="96">
        <f>IF($U$144="sníž. přenesená",$N$144,0)</f>
        <v>0</v>
      </c>
      <c r="BI144" s="96">
        <f>IF($U$144="nulová",$N$144,0)</f>
        <v>0</v>
      </c>
      <c r="BJ144" s="5" t="s">
        <v>19</v>
      </c>
      <c r="BK144" s="96">
        <f>ROUND($L$144*$K$144,2)</f>
        <v>0</v>
      </c>
      <c r="BL144" s="5" t="s">
        <v>135</v>
      </c>
      <c r="BM144" s="5" t="s">
        <v>202</v>
      </c>
    </row>
    <row r="145" spans="2:65" s="5" customFormat="1" ht="27" customHeight="1">
      <c r="B145" s="17"/>
      <c r="C145" s="89" t="s">
        <v>207</v>
      </c>
      <c r="D145" s="89" t="s">
        <v>131</v>
      </c>
      <c r="E145" s="90" t="s">
        <v>204</v>
      </c>
      <c r="F145" s="429" t="s">
        <v>205</v>
      </c>
      <c r="G145" s="430"/>
      <c r="H145" s="430"/>
      <c r="I145" s="430"/>
      <c r="J145" s="91" t="s">
        <v>134</v>
      </c>
      <c r="K145" s="92">
        <v>10.14</v>
      </c>
      <c r="L145" s="431"/>
      <c r="M145" s="430"/>
      <c r="N145" s="431">
        <f>ROUND($L$145*$K$145,2)</f>
        <v>0</v>
      </c>
      <c r="O145" s="430"/>
      <c r="P145" s="430"/>
      <c r="Q145" s="430"/>
      <c r="R145" s="19"/>
      <c r="T145" s="93"/>
      <c r="U145" s="22" t="s">
        <v>40</v>
      </c>
      <c r="V145" s="94">
        <v>0.247</v>
      </c>
      <c r="W145" s="94">
        <f>$V$145*$K$145</f>
        <v>2.5045800000000003</v>
      </c>
      <c r="X145" s="94">
        <v>4.8000000000000001E-2</v>
      </c>
      <c r="Y145" s="94">
        <f>$X$145*$K$145</f>
        <v>0.48672000000000004</v>
      </c>
      <c r="Z145" s="94">
        <v>4.8000000000000001E-2</v>
      </c>
      <c r="AA145" s="95">
        <f>$Z$145*$K$145</f>
        <v>0.48672000000000004</v>
      </c>
      <c r="AR145" s="5" t="s">
        <v>135</v>
      </c>
      <c r="AT145" s="5" t="s">
        <v>131</v>
      </c>
      <c r="AU145" s="5" t="s">
        <v>92</v>
      </c>
      <c r="AY145" s="5" t="s">
        <v>130</v>
      </c>
      <c r="BE145" s="96">
        <f>IF($U$145="základní",$N$145,0)</f>
        <v>0</v>
      </c>
      <c r="BF145" s="96">
        <f>IF($U$145="snížená",$N$145,0)</f>
        <v>0</v>
      </c>
      <c r="BG145" s="96">
        <f>IF($U$145="zákl. přenesená",$N$145,0)</f>
        <v>0</v>
      </c>
      <c r="BH145" s="96">
        <f>IF($U$145="sníž. přenesená",$N$145,0)</f>
        <v>0</v>
      </c>
      <c r="BI145" s="96">
        <f>IF($U$145="nulová",$N$145,0)</f>
        <v>0</v>
      </c>
      <c r="BJ145" s="5" t="s">
        <v>19</v>
      </c>
      <c r="BK145" s="96">
        <f>ROUND($L$145*$K$145,2)</f>
        <v>0</v>
      </c>
      <c r="BL145" s="5" t="s">
        <v>135</v>
      </c>
      <c r="BM145" s="5" t="s">
        <v>206</v>
      </c>
    </row>
    <row r="146" spans="2:65" s="5" customFormat="1" ht="27" customHeight="1">
      <c r="B146" s="17"/>
      <c r="C146" s="89" t="s">
        <v>8</v>
      </c>
      <c r="D146" s="89" t="s">
        <v>131</v>
      </c>
      <c r="E146" s="90" t="s">
        <v>208</v>
      </c>
      <c r="F146" s="429" t="s">
        <v>209</v>
      </c>
      <c r="G146" s="430"/>
      <c r="H146" s="430"/>
      <c r="I146" s="430"/>
      <c r="J146" s="91" t="s">
        <v>134</v>
      </c>
      <c r="K146" s="92">
        <v>10.14</v>
      </c>
      <c r="L146" s="431"/>
      <c r="M146" s="430"/>
      <c r="N146" s="431">
        <f>ROUND($L$146*$K$146,2)</f>
        <v>0</v>
      </c>
      <c r="O146" s="430"/>
      <c r="P146" s="430"/>
      <c r="Q146" s="430"/>
      <c r="R146" s="19"/>
      <c r="T146" s="93"/>
      <c r="U146" s="22" t="s">
        <v>40</v>
      </c>
      <c r="V146" s="94">
        <v>0.61399999999999999</v>
      </c>
      <c r="W146" s="94">
        <f>$V$146*$K$146</f>
        <v>6.2259600000000006</v>
      </c>
      <c r="X146" s="94">
        <v>1.162E-2</v>
      </c>
      <c r="Y146" s="94">
        <f>$X$146*$K$146</f>
        <v>0.11782680000000001</v>
      </c>
      <c r="Z146" s="94">
        <v>0</v>
      </c>
      <c r="AA146" s="95">
        <f>$Z$146*$K$146</f>
        <v>0</v>
      </c>
      <c r="AR146" s="5" t="s">
        <v>135</v>
      </c>
      <c r="AT146" s="5" t="s">
        <v>131</v>
      </c>
      <c r="AU146" s="5" t="s">
        <v>92</v>
      </c>
      <c r="AY146" s="5" t="s">
        <v>130</v>
      </c>
      <c r="BE146" s="96">
        <f>IF($U$146="základní",$N$146,0)</f>
        <v>0</v>
      </c>
      <c r="BF146" s="96">
        <f>IF($U$146="snížená",$N$146,0)</f>
        <v>0</v>
      </c>
      <c r="BG146" s="96">
        <f>IF($U$146="zákl. přenesená",$N$146,0)</f>
        <v>0</v>
      </c>
      <c r="BH146" s="96">
        <f>IF($U$146="sníž. přenesená",$N$146,0)</f>
        <v>0</v>
      </c>
      <c r="BI146" s="96">
        <f>IF($U$146="nulová",$N$146,0)</f>
        <v>0</v>
      </c>
      <c r="BJ146" s="5" t="s">
        <v>19</v>
      </c>
      <c r="BK146" s="96">
        <f>ROUND($L$146*$K$146,2)</f>
        <v>0</v>
      </c>
      <c r="BL146" s="5" t="s">
        <v>135</v>
      </c>
      <c r="BM146" s="5" t="s">
        <v>210</v>
      </c>
    </row>
    <row r="147" spans="2:65" s="78" customFormat="1" ht="30.75" customHeight="1">
      <c r="B147" s="79"/>
      <c r="C147" s="80"/>
      <c r="D147" s="88" t="s">
        <v>107</v>
      </c>
      <c r="E147" s="88"/>
      <c r="F147" s="88"/>
      <c r="G147" s="88"/>
      <c r="H147" s="88"/>
      <c r="I147" s="88"/>
      <c r="J147" s="88"/>
      <c r="K147" s="88"/>
      <c r="L147" s="88"/>
      <c r="M147" s="88"/>
      <c r="N147" s="420">
        <f>$BK$147</f>
        <v>0</v>
      </c>
      <c r="O147" s="421"/>
      <c r="P147" s="421"/>
      <c r="Q147" s="421"/>
      <c r="R147" s="82"/>
      <c r="T147" s="83"/>
      <c r="U147" s="80"/>
      <c r="V147" s="80"/>
      <c r="W147" s="84">
        <f>$W$148</f>
        <v>3.8250929999999994</v>
      </c>
      <c r="X147" s="80"/>
      <c r="Y147" s="84">
        <f>$Y$148</f>
        <v>0</v>
      </c>
      <c r="Z147" s="80"/>
      <c r="AA147" s="85">
        <f>$AA$148</f>
        <v>0</v>
      </c>
      <c r="AR147" s="86" t="s">
        <v>19</v>
      </c>
      <c r="AT147" s="86" t="s">
        <v>73</v>
      </c>
      <c r="AU147" s="86" t="s">
        <v>19</v>
      </c>
      <c r="AY147" s="86" t="s">
        <v>130</v>
      </c>
      <c r="BK147" s="87">
        <f>$BK$148</f>
        <v>0</v>
      </c>
    </row>
    <row r="148" spans="2:65" s="5" customFormat="1" ht="15.75" customHeight="1">
      <c r="B148" s="17"/>
      <c r="C148" s="89" t="s">
        <v>215</v>
      </c>
      <c r="D148" s="89" t="s">
        <v>131</v>
      </c>
      <c r="E148" s="90" t="s">
        <v>211</v>
      </c>
      <c r="F148" s="429" t="s">
        <v>212</v>
      </c>
      <c r="G148" s="430"/>
      <c r="H148" s="430"/>
      <c r="I148" s="430"/>
      <c r="J148" s="91" t="s">
        <v>213</v>
      </c>
      <c r="K148" s="92">
        <v>4.6029999999999998</v>
      </c>
      <c r="L148" s="431"/>
      <c r="M148" s="430"/>
      <c r="N148" s="431">
        <f>ROUND($L$148*$K$148,2)</f>
        <v>0</v>
      </c>
      <c r="O148" s="430"/>
      <c r="P148" s="430"/>
      <c r="Q148" s="430"/>
      <c r="R148" s="19"/>
      <c r="T148" s="93"/>
      <c r="U148" s="22" t="s">
        <v>40</v>
      </c>
      <c r="V148" s="94">
        <v>0.83099999999999996</v>
      </c>
      <c r="W148" s="94">
        <f>$V$148*$K$148</f>
        <v>3.8250929999999994</v>
      </c>
      <c r="X148" s="94">
        <v>0</v>
      </c>
      <c r="Y148" s="94">
        <f>$X$148*$K$148</f>
        <v>0</v>
      </c>
      <c r="Z148" s="94">
        <v>0</v>
      </c>
      <c r="AA148" s="95">
        <f>$Z$148*$K$148</f>
        <v>0</v>
      </c>
      <c r="AR148" s="5" t="s">
        <v>135</v>
      </c>
      <c r="AT148" s="5" t="s">
        <v>131</v>
      </c>
      <c r="AU148" s="5" t="s">
        <v>92</v>
      </c>
      <c r="AY148" s="5" t="s">
        <v>130</v>
      </c>
      <c r="BE148" s="96">
        <f>IF($U$148="základní",$N$148,0)</f>
        <v>0</v>
      </c>
      <c r="BF148" s="96">
        <f>IF($U$148="snížená",$N$148,0)</f>
        <v>0</v>
      </c>
      <c r="BG148" s="96">
        <f>IF($U$148="zákl. přenesená",$N$148,0)</f>
        <v>0</v>
      </c>
      <c r="BH148" s="96">
        <f>IF($U$148="sníž. přenesená",$N$148,0)</f>
        <v>0</v>
      </c>
      <c r="BI148" s="96">
        <f>IF($U$148="nulová",$N$148,0)</f>
        <v>0</v>
      </c>
      <c r="BJ148" s="5" t="s">
        <v>19</v>
      </c>
      <c r="BK148" s="96">
        <f>ROUND($L$148*$K$148,2)</f>
        <v>0</v>
      </c>
      <c r="BL148" s="5" t="s">
        <v>135</v>
      </c>
      <c r="BM148" s="5" t="s">
        <v>214</v>
      </c>
    </row>
    <row r="149" spans="2:65" s="78" customFormat="1" ht="37.5" customHeight="1">
      <c r="B149" s="79"/>
      <c r="C149" s="80"/>
      <c r="D149" s="81" t="s">
        <v>108</v>
      </c>
      <c r="E149" s="81"/>
      <c r="F149" s="81"/>
      <c r="G149" s="81"/>
      <c r="H149" s="81"/>
      <c r="I149" s="81"/>
      <c r="J149" s="81"/>
      <c r="K149" s="81"/>
      <c r="L149" s="81"/>
      <c r="M149" s="81"/>
      <c r="N149" s="422">
        <f>$BK$149</f>
        <v>0</v>
      </c>
      <c r="O149" s="421"/>
      <c r="P149" s="421"/>
      <c r="Q149" s="421"/>
      <c r="R149" s="82"/>
      <c r="T149" s="83"/>
      <c r="U149" s="80"/>
      <c r="V149" s="80"/>
      <c r="W149" s="84">
        <f>$W$150+$W$155+$W$158+$W$169</f>
        <v>186.502724</v>
      </c>
      <c r="X149" s="80"/>
      <c r="Y149" s="84">
        <f>$Y$150+$Y$155+$Y$158+$Y$169</f>
        <v>1.4728436400000002</v>
      </c>
      <c r="Z149" s="80"/>
      <c r="AA149" s="85">
        <f>$AA$150+$AA$155+$AA$158+$AA$169</f>
        <v>3.3726163200000006</v>
      </c>
      <c r="AR149" s="86" t="s">
        <v>92</v>
      </c>
      <c r="AT149" s="86" t="s">
        <v>73</v>
      </c>
      <c r="AU149" s="86" t="s">
        <v>74</v>
      </c>
      <c r="AY149" s="86" t="s">
        <v>130</v>
      </c>
      <c r="BK149" s="87">
        <f>$BK$150+$BK$155+$BK$158+$BK$169</f>
        <v>0</v>
      </c>
    </row>
    <row r="150" spans="2:65" s="78" customFormat="1" ht="21" customHeight="1">
      <c r="B150" s="79"/>
      <c r="C150" s="80"/>
      <c r="D150" s="88" t="s">
        <v>109</v>
      </c>
      <c r="E150" s="88"/>
      <c r="F150" s="88"/>
      <c r="G150" s="88"/>
      <c r="H150" s="88"/>
      <c r="I150" s="88"/>
      <c r="J150" s="88"/>
      <c r="K150" s="88"/>
      <c r="L150" s="88"/>
      <c r="M150" s="88"/>
      <c r="N150" s="420">
        <f>$BK$150</f>
        <v>0</v>
      </c>
      <c r="O150" s="421"/>
      <c r="P150" s="421"/>
      <c r="Q150" s="421"/>
      <c r="R150" s="82"/>
      <c r="T150" s="83"/>
      <c r="U150" s="80"/>
      <c r="V150" s="80"/>
      <c r="W150" s="84">
        <f>SUM($W$151:$W$154)</f>
        <v>7.3555020000000004</v>
      </c>
      <c r="X150" s="80"/>
      <c r="Y150" s="84">
        <f>SUM($Y$151:$Y$154)</f>
        <v>6.6229800000000005E-2</v>
      </c>
      <c r="Z150" s="80"/>
      <c r="AA150" s="85">
        <f>SUM($AA$151:$AA$154)</f>
        <v>0.16086</v>
      </c>
      <c r="AR150" s="86" t="s">
        <v>92</v>
      </c>
      <c r="AT150" s="86" t="s">
        <v>73</v>
      </c>
      <c r="AU150" s="86" t="s">
        <v>19</v>
      </c>
      <c r="AY150" s="86" t="s">
        <v>130</v>
      </c>
      <c r="BK150" s="87">
        <f>SUM($BK$151:$BK$154)</f>
        <v>0</v>
      </c>
    </row>
    <row r="151" spans="2:65" s="5" customFormat="1" ht="27" customHeight="1">
      <c r="B151" s="17"/>
      <c r="C151" s="89" t="s">
        <v>219</v>
      </c>
      <c r="D151" s="89" t="s">
        <v>131</v>
      </c>
      <c r="E151" s="90" t="s">
        <v>216</v>
      </c>
      <c r="F151" s="429" t="s">
        <v>217</v>
      </c>
      <c r="G151" s="430"/>
      <c r="H151" s="430"/>
      <c r="I151" s="430"/>
      <c r="J151" s="91" t="s">
        <v>134</v>
      </c>
      <c r="K151" s="92">
        <v>22.98</v>
      </c>
      <c r="L151" s="431"/>
      <c r="M151" s="430"/>
      <c r="N151" s="431">
        <f>ROUND($L$151*$K$151,2)</f>
        <v>0</v>
      </c>
      <c r="O151" s="430"/>
      <c r="P151" s="430"/>
      <c r="Q151" s="430"/>
      <c r="R151" s="19"/>
      <c r="T151" s="93"/>
      <c r="U151" s="22" t="s">
        <v>40</v>
      </c>
      <c r="V151" s="94">
        <v>0.12</v>
      </c>
      <c r="W151" s="94">
        <f>$V$151*$K$151</f>
        <v>2.7576000000000001</v>
      </c>
      <c r="X151" s="94">
        <v>0</v>
      </c>
      <c r="Y151" s="94">
        <f>$X$151*$K$151</f>
        <v>0</v>
      </c>
      <c r="Z151" s="94">
        <v>7.0000000000000001E-3</v>
      </c>
      <c r="AA151" s="95">
        <f>$Z$151*$K$151</f>
        <v>0.16086</v>
      </c>
      <c r="AR151" s="5" t="s">
        <v>191</v>
      </c>
      <c r="AT151" s="5" t="s">
        <v>131</v>
      </c>
      <c r="AU151" s="5" t="s">
        <v>92</v>
      </c>
      <c r="AY151" s="5" t="s">
        <v>130</v>
      </c>
      <c r="BE151" s="96">
        <f>IF($U$151="základní",$N$151,0)</f>
        <v>0</v>
      </c>
      <c r="BF151" s="96">
        <f>IF($U$151="snížená",$N$151,0)</f>
        <v>0</v>
      </c>
      <c r="BG151" s="96">
        <f>IF($U$151="zákl. přenesená",$N$151,0)</f>
        <v>0</v>
      </c>
      <c r="BH151" s="96">
        <f>IF($U$151="sníž. přenesená",$N$151,0)</f>
        <v>0</v>
      </c>
      <c r="BI151" s="96">
        <f>IF($U$151="nulová",$N$151,0)</f>
        <v>0</v>
      </c>
      <c r="BJ151" s="5" t="s">
        <v>19</v>
      </c>
      <c r="BK151" s="96">
        <f>ROUND($L$151*$K$151,2)</f>
        <v>0</v>
      </c>
      <c r="BL151" s="5" t="s">
        <v>191</v>
      </c>
      <c r="BM151" s="5" t="s">
        <v>218</v>
      </c>
    </row>
    <row r="152" spans="2:65" s="5" customFormat="1" ht="27" customHeight="1">
      <c r="B152" s="17"/>
      <c r="C152" s="89" t="s">
        <v>223</v>
      </c>
      <c r="D152" s="89" t="s">
        <v>131</v>
      </c>
      <c r="E152" s="90" t="s">
        <v>220</v>
      </c>
      <c r="F152" s="429" t="s">
        <v>221</v>
      </c>
      <c r="G152" s="430"/>
      <c r="H152" s="430"/>
      <c r="I152" s="430"/>
      <c r="J152" s="91" t="s">
        <v>134</v>
      </c>
      <c r="K152" s="92">
        <v>22.98</v>
      </c>
      <c r="L152" s="431"/>
      <c r="M152" s="430"/>
      <c r="N152" s="431">
        <f>ROUND($L$152*$K$152,2)</f>
        <v>0</v>
      </c>
      <c r="O152" s="430"/>
      <c r="P152" s="430"/>
      <c r="Q152" s="430"/>
      <c r="R152" s="19"/>
      <c r="T152" s="93"/>
      <c r="U152" s="22" t="s">
        <v>40</v>
      </c>
      <c r="V152" s="94">
        <v>0.188</v>
      </c>
      <c r="W152" s="94">
        <f>$V$152*$K$152</f>
        <v>4.3202400000000001</v>
      </c>
      <c r="X152" s="94">
        <v>1.0000000000000001E-5</v>
      </c>
      <c r="Y152" s="94">
        <f>$X$152*$K$152</f>
        <v>2.2980000000000003E-4</v>
      </c>
      <c r="Z152" s="94">
        <v>0</v>
      </c>
      <c r="AA152" s="95">
        <f>$Z$152*$K$152</f>
        <v>0</v>
      </c>
      <c r="AR152" s="5" t="s">
        <v>191</v>
      </c>
      <c r="AT152" s="5" t="s">
        <v>131</v>
      </c>
      <c r="AU152" s="5" t="s">
        <v>92</v>
      </c>
      <c r="AY152" s="5" t="s">
        <v>130</v>
      </c>
      <c r="BE152" s="96">
        <f>IF($U$152="základní",$N$152,0)</f>
        <v>0</v>
      </c>
      <c r="BF152" s="96">
        <f>IF($U$152="snížená",$N$152,0)</f>
        <v>0</v>
      </c>
      <c r="BG152" s="96">
        <f>IF($U$152="zákl. přenesená",$N$152,0)</f>
        <v>0</v>
      </c>
      <c r="BH152" s="96">
        <f>IF($U$152="sníž. přenesená",$N$152,0)</f>
        <v>0</v>
      </c>
      <c r="BI152" s="96">
        <f>IF($U$152="nulová",$N$152,0)</f>
        <v>0</v>
      </c>
      <c r="BJ152" s="5" t="s">
        <v>19</v>
      </c>
      <c r="BK152" s="96">
        <f>ROUND($L$152*$K$152,2)</f>
        <v>0</v>
      </c>
      <c r="BL152" s="5" t="s">
        <v>191</v>
      </c>
      <c r="BM152" s="5" t="s">
        <v>222</v>
      </c>
    </row>
    <row r="153" spans="2:65" s="5" customFormat="1" ht="27" customHeight="1">
      <c r="B153" s="17"/>
      <c r="C153" s="97" t="s">
        <v>229</v>
      </c>
      <c r="D153" s="97" t="s">
        <v>141</v>
      </c>
      <c r="E153" s="98" t="s">
        <v>224</v>
      </c>
      <c r="F153" s="433" t="s">
        <v>225</v>
      </c>
      <c r="G153" s="434"/>
      <c r="H153" s="434"/>
      <c r="I153" s="434"/>
      <c r="J153" s="99" t="s">
        <v>226</v>
      </c>
      <c r="K153" s="100">
        <v>0.12</v>
      </c>
      <c r="L153" s="435"/>
      <c r="M153" s="434"/>
      <c r="N153" s="435">
        <f>ROUND($L$153*$K$153,2)</f>
        <v>0</v>
      </c>
      <c r="O153" s="430"/>
      <c r="P153" s="430"/>
      <c r="Q153" s="430"/>
      <c r="R153" s="19"/>
      <c r="T153" s="93"/>
      <c r="U153" s="22" t="s">
        <v>40</v>
      </c>
      <c r="V153" s="94">
        <v>0</v>
      </c>
      <c r="W153" s="94">
        <f>$V$153*$K$153</f>
        <v>0</v>
      </c>
      <c r="X153" s="94">
        <v>0.55000000000000004</v>
      </c>
      <c r="Y153" s="94">
        <f>$X$153*$K$153</f>
        <v>6.6000000000000003E-2</v>
      </c>
      <c r="Z153" s="94">
        <v>0</v>
      </c>
      <c r="AA153" s="95">
        <f>$Z$153*$K$153</f>
        <v>0</v>
      </c>
      <c r="AR153" s="5" t="s">
        <v>227</v>
      </c>
      <c r="AT153" s="5" t="s">
        <v>141</v>
      </c>
      <c r="AU153" s="5" t="s">
        <v>92</v>
      </c>
      <c r="AY153" s="5" t="s">
        <v>130</v>
      </c>
      <c r="BE153" s="96">
        <f>IF($U$153="základní",$N$153,0)</f>
        <v>0</v>
      </c>
      <c r="BF153" s="96">
        <f>IF($U$153="snížená",$N$153,0)</f>
        <v>0</v>
      </c>
      <c r="BG153" s="96">
        <f>IF($U$153="zákl. přenesená",$N$153,0)</f>
        <v>0</v>
      </c>
      <c r="BH153" s="96">
        <f>IF($U$153="sníž. přenesená",$N$153,0)</f>
        <v>0</v>
      </c>
      <c r="BI153" s="96">
        <f>IF($U$153="nulová",$N$153,0)</f>
        <v>0</v>
      </c>
      <c r="BJ153" s="5" t="s">
        <v>19</v>
      </c>
      <c r="BK153" s="96">
        <f>ROUND($L$153*$K$153,2)</f>
        <v>0</v>
      </c>
      <c r="BL153" s="5" t="s">
        <v>191</v>
      </c>
      <c r="BM153" s="5" t="s">
        <v>228</v>
      </c>
    </row>
    <row r="154" spans="2:65" s="5" customFormat="1" ht="27" customHeight="1">
      <c r="B154" s="17"/>
      <c r="C154" s="89" t="s">
        <v>233</v>
      </c>
      <c r="D154" s="89" t="s">
        <v>131</v>
      </c>
      <c r="E154" s="90" t="s">
        <v>230</v>
      </c>
      <c r="F154" s="429" t="s">
        <v>231</v>
      </c>
      <c r="G154" s="430"/>
      <c r="H154" s="430"/>
      <c r="I154" s="430"/>
      <c r="J154" s="91" t="s">
        <v>213</v>
      </c>
      <c r="K154" s="92">
        <v>6.6000000000000003E-2</v>
      </c>
      <c r="L154" s="431"/>
      <c r="M154" s="430"/>
      <c r="N154" s="431">
        <f>ROUND($L$154*$K$154,2)</f>
        <v>0</v>
      </c>
      <c r="O154" s="430"/>
      <c r="P154" s="430"/>
      <c r="Q154" s="430"/>
      <c r="R154" s="19"/>
      <c r="T154" s="93"/>
      <c r="U154" s="22" t="s">
        <v>40</v>
      </c>
      <c r="V154" s="94">
        <v>4.2069999999999999</v>
      </c>
      <c r="W154" s="94">
        <f>$V$154*$K$154</f>
        <v>0.27766200000000002</v>
      </c>
      <c r="X154" s="94">
        <v>0</v>
      </c>
      <c r="Y154" s="94">
        <f>$X$154*$K$154</f>
        <v>0</v>
      </c>
      <c r="Z154" s="94">
        <v>0</v>
      </c>
      <c r="AA154" s="95">
        <f>$Z$154*$K$154</f>
        <v>0</v>
      </c>
      <c r="AR154" s="5" t="s">
        <v>191</v>
      </c>
      <c r="AT154" s="5" t="s">
        <v>131</v>
      </c>
      <c r="AU154" s="5" t="s">
        <v>92</v>
      </c>
      <c r="AY154" s="5" t="s">
        <v>130</v>
      </c>
      <c r="BE154" s="96">
        <f>IF($U$154="základní",$N$154,0)</f>
        <v>0</v>
      </c>
      <c r="BF154" s="96">
        <f>IF($U$154="snížená",$N$154,0)</f>
        <v>0</v>
      </c>
      <c r="BG154" s="96">
        <f>IF($U$154="zákl. přenesená",$N$154,0)</f>
        <v>0</v>
      </c>
      <c r="BH154" s="96">
        <f>IF($U$154="sníž. přenesená",$N$154,0)</f>
        <v>0</v>
      </c>
      <c r="BI154" s="96">
        <f>IF($U$154="nulová",$N$154,0)</f>
        <v>0</v>
      </c>
      <c r="BJ154" s="5" t="s">
        <v>19</v>
      </c>
      <c r="BK154" s="96">
        <f>ROUND($L$154*$K$154,2)</f>
        <v>0</v>
      </c>
      <c r="BL154" s="5" t="s">
        <v>191</v>
      </c>
      <c r="BM154" s="5" t="s">
        <v>232</v>
      </c>
    </row>
    <row r="155" spans="2:65" s="78" customFormat="1" ht="30.75" customHeight="1">
      <c r="B155" s="79"/>
      <c r="C155" s="80"/>
      <c r="D155" s="88" t="s">
        <v>110</v>
      </c>
      <c r="E155" s="88"/>
      <c r="F155" s="88"/>
      <c r="G155" s="88"/>
      <c r="H155" s="88"/>
      <c r="I155" s="88"/>
      <c r="J155" s="88"/>
      <c r="K155" s="88"/>
      <c r="L155" s="88"/>
      <c r="M155" s="88"/>
      <c r="N155" s="420">
        <f>$BK$155</f>
        <v>0</v>
      </c>
      <c r="O155" s="421"/>
      <c r="P155" s="421"/>
      <c r="Q155" s="421"/>
      <c r="R155" s="82"/>
      <c r="T155" s="83"/>
      <c r="U155" s="80"/>
      <c r="V155" s="80"/>
      <c r="W155" s="84">
        <f>SUM($W$156:$W$157)</f>
        <v>12.260720000000001</v>
      </c>
      <c r="X155" s="80"/>
      <c r="Y155" s="84">
        <f>SUM($Y$156:$Y$157)</f>
        <v>0.16906800000000002</v>
      </c>
      <c r="Z155" s="80"/>
      <c r="AA155" s="85">
        <f>SUM($AA$156:$AA$157)</f>
        <v>0</v>
      </c>
      <c r="AR155" s="86" t="s">
        <v>92</v>
      </c>
      <c r="AT155" s="86" t="s">
        <v>73</v>
      </c>
      <c r="AU155" s="86" t="s">
        <v>19</v>
      </c>
      <c r="AY155" s="86" t="s">
        <v>130</v>
      </c>
      <c r="BK155" s="87">
        <f>SUM($BK$156:$BK$157)</f>
        <v>0</v>
      </c>
    </row>
    <row r="156" spans="2:65" s="5" customFormat="1" ht="27" customHeight="1">
      <c r="B156" s="17"/>
      <c r="C156" s="89" t="s">
        <v>238</v>
      </c>
      <c r="D156" s="89" t="s">
        <v>131</v>
      </c>
      <c r="E156" s="90" t="s">
        <v>234</v>
      </c>
      <c r="F156" s="429" t="s">
        <v>235</v>
      </c>
      <c r="G156" s="430"/>
      <c r="H156" s="430"/>
      <c r="I156" s="430"/>
      <c r="J156" s="91" t="s">
        <v>236</v>
      </c>
      <c r="K156" s="92">
        <v>38.6</v>
      </c>
      <c r="L156" s="431"/>
      <c r="M156" s="430"/>
      <c r="N156" s="431">
        <f>ROUND($L$156*$K$156,2)</f>
        <v>0</v>
      </c>
      <c r="O156" s="430"/>
      <c r="P156" s="430"/>
      <c r="Q156" s="430"/>
      <c r="R156" s="19"/>
      <c r="T156" s="93"/>
      <c r="U156" s="22" t="s">
        <v>40</v>
      </c>
      <c r="V156" s="94">
        <v>0.29799999999999999</v>
      </c>
      <c r="W156" s="94">
        <f>$V$156*$K$156</f>
        <v>11.502800000000001</v>
      </c>
      <c r="X156" s="94">
        <v>4.3800000000000002E-3</v>
      </c>
      <c r="Y156" s="94">
        <f>$X$156*$K$156</f>
        <v>0.16906800000000002</v>
      </c>
      <c r="Z156" s="94">
        <v>0</v>
      </c>
      <c r="AA156" s="95">
        <f>$Z$156*$K$156</f>
        <v>0</v>
      </c>
      <c r="AR156" s="5" t="s">
        <v>191</v>
      </c>
      <c r="AT156" s="5" t="s">
        <v>131</v>
      </c>
      <c r="AU156" s="5" t="s">
        <v>92</v>
      </c>
      <c r="AY156" s="5" t="s">
        <v>130</v>
      </c>
      <c r="BE156" s="96">
        <f>IF($U$156="základní",$N$156,0)</f>
        <v>0</v>
      </c>
      <c r="BF156" s="96">
        <f>IF($U$156="snížená",$N$156,0)</f>
        <v>0</v>
      </c>
      <c r="BG156" s="96">
        <f>IF($U$156="zákl. přenesená",$N$156,0)</f>
        <v>0</v>
      </c>
      <c r="BH156" s="96">
        <f>IF($U$156="sníž. přenesená",$N$156,0)</f>
        <v>0</v>
      </c>
      <c r="BI156" s="96">
        <f>IF($U$156="nulová",$N$156,0)</f>
        <v>0</v>
      </c>
      <c r="BJ156" s="5" t="s">
        <v>19</v>
      </c>
      <c r="BK156" s="96">
        <f>ROUND($L$156*$K$156,2)</f>
        <v>0</v>
      </c>
      <c r="BL156" s="5" t="s">
        <v>191</v>
      </c>
      <c r="BM156" s="5" t="s">
        <v>237</v>
      </c>
    </row>
    <row r="157" spans="2:65" s="5" customFormat="1" ht="27" customHeight="1">
      <c r="B157" s="17"/>
      <c r="C157" s="89" t="s">
        <v>242</v>
      </c>
      <c r="D157" s="89" t="s">
        <v>131</v>
      </c>
      <c r="E157" s="90" t="s">
        <v>239</v>
      </c>
      <c r="F157" s="429" t="s">
        <v>240</v>
      </c>
      <c r="G157" s="430"/>
      <c r="H157" s="430"/>
      <c r="I157" s="430"/>
      <c r="J157" s="91" t="s">
        <v>213</v>
      </c>
      <c r="K157" s="92">
        <v>0.16</v>
      </c>
      <c r="L157" s="431"/>
      <c r="M157" s="430"/>
      <c r="N157" s="431">
        <f>ROUND($L$157*$K$157,2)</f>
        <v>0</v>
      </c>
      <c r="O157" s="430"/>
      <c r="P157" s="430"/>
      <c r="Q157" s="430"/>
      <c r="R157" s="19"/>
      <c r="T157" s="93"/>
      <c r="U157" s="22" t="s">
        <v>40</v>
      </c>
      <c r="V157" s="94">
        <v>4.7370000000000001</v>
      </c>
      <c r="W157" s="94">
        <f>$V$157*$K$157</f>
        <v>0.75792000000000004</v>
      </c>
      <c r="X157" s="94">
        <v>0</v>
      </c>
      <c r="Y157" s="94">
        <f>$X$157*$K$157</f>
        <v>0</v>
      </c>
      <c r="Z157" s="94">
        <v>0</v>
      </c>
      <c r="AA157" s="95">
        <f>$Z$157*$K$157</f>
        <v>0</v>
      </c>
      <c r="AR157" s="5" t="s">
        <v>191</v>
      </c>
      <c r="AT157" s="5" t="s">
        <v>131</v>
      </c>
      <c r="AU157" s="5" t="s">
        <v>92</v>
      </c>
      <c r="AY157" s="5" t="s">
        <v>130</v>
      </c>
      <c r="BE157" s="96">
        <f>IF($U$157="základní",$N$157,0)</f>
        <v>0</v>
      </c>
      <c r="BF157" s="96">
        <f>IF($U$157="snížená",$N$157,0)</f>
        <v>0</v>
      </c>
      <c r="BG157" s="96">
        <f>IF($U$157="zákl. přenesená",$N$157,0)</f>
        <v>0</v>
      </c>
      <c r="BH157" s="96">
        <f>IF($U$157="sníž. přenesená",$N$157,0)</f>
        <v>0</v>
      </c>
      <c r="BI157" s="96">
        <f>IF($U$157="nulová",$N$157,0)</f>
        <v>0</v>
      </c>
      <c r="BJ157" s="5" t="s">
        <v>19</v>
      </c>
      <c r="BK157" s="96">
        <f>ROUND($L$157*$K$157,2)</f>
        <v>0</v>
      </c>
      <c r="BL157" s="5" t="s">
        <v>191</v>
      </c>
      <c r="BM157" s="5" t="s">
        <v>241</v>
      </c>
    </row>
    <row r="158" spans="2:65" s="78" customFormat="1" ht="30.75" customHeight="1">
      <c r="B158" s="79"/>
      <c r="C158" s="80"/>
      <c r="D158" s="88" t="s">
        <v>111</v>
      </c>
      <c r="E158" s="88"/>
      <c r="F158" s="88"/>
      <c r="G158" s="88"/>
      <c r="H158" s="88"/>
      <c r="I158" s="88"/>
      <c r="J158" s="88"/>
      <c r="K158" s="88"/>
      <c r="L158" s="88"/>
      <c r="M158" s="88"/>
      <c r="N158" s="420">
        <f>$BK$158</f>
        <v>0</v>
      </c>
      <c r="O158" s="421"/>
      <c r="P158" s="421"/>
      <c r="Q158" s="421"/>
      <c r="R158" s="82"/>
      <c r="T158" s="83"/>
      <c r="U158" s="80"/>
      <c r="V158" s="80"/>
      <c r="W158" s="84">
        <f>SUM($W$159:$W$168)</f>
        <v>152.34634200000002</v>
      </c>
      <c r="X158" s="80"/>
      <c r="Y158" s="84">
        <f>SUM($Y$159:$Y$168)</f>
        <v>1.2282194400000002</v>
      </c>
      <c r="Z158" s="80"/>
      <c r="AA158" s="85">
        <f>SUM($AA$159:$AA$168)</f>
        <v>3.2117563200000006</v>
      </c>
      <c r="AR158" s="86" t="s">
        <v>92</v>
      </c>
      <c r="AT158" s="86" t="s">
        <v>73</v>
      </c>
      <c r="AU158" s="86" t="s">
        <v>19</v>
      </c>
      <c r="AY158" s="86" t="s">
        <v>130</v>
      </c>
      <c r="BK158" s="87">
        <f>SUM($BK$159:$BK$168)</f>
        <v>0</v>
      </c>
    </row>
    <row r="159" spans="2:65" s="5" customFormat="1" ht="27" customHeight="1">
      <c r="B159" s="17"/>
      <c r="C159" s="89" t="s">
        <v>246</v>
      </c>
      <c r="D159" s="89" t="s">
        <v>131</v>
      </c>
      <c r="E159" s="90" t="s">
        <v>243</v>
      </c>
      <c r="F159" s="429" t="s">
        <v>244</v>
      </c>
      <c r="G159" s="430"/>
      <c r="H159" s="430"/>
      <c r="I159" s="430"/>
      <c r="J159" s="91" t="s">
        <v>134</v>
      </c>
      <c r="K159" s="92">
        <v>19.986000000000001</v>
      </c>
      <c r="L159" s="431"/>
      <c r="M159" s="430"/>
      <c r="N159" s="431">
        <f>ROUND($L$159*$K$159,2)</f>
        <v>0</v>
      </c>
      <c r="O159" s="430"/>
      <c r="P159" s="430"/>
      <c r="Q159" s="430"/>
      <c r="R159" s="19"/>
      <c r="T159" s="93"/>
      <c r="U159" s="22" t="s">
        <v>40</v>
      </c>
      <c r="V159" s="94">
        <v>2.1779999999999999</v>
      </c>
      <c r="W159" s="94">
        <f>$V$159*$K$159</f>
        <v>43.529508</v>
      </c>
      <c r="X159" s="94">
        <v>0.05</v>
      </c>
      <c r="Y159" s="94">
        <f>$X$159*$K$159</f>
        <v>0.99930000000000008</v>
      </c>
      <c r="Z159" s="94">
        <v>0</v>
      </c>
      <c r="AA159" s="95">
        <f>$Z$159*$K$159</f>
        <v>0</v>
      </c>
      <c r="AR159" s="5" t="s">
        <v>191</v>
      </c>
      <c r="AT159" s="5" t="s">
        <v>131</v>
      </c>
      <c r="AU159" s="5" t="s">
        <v>92</v>
      </c>
      <c r="AY159" s="5" t="s">
        <v>130</v>
      </c>
      <c r="BE159" s="96">
        <f>IF($U$159="základní",$N$159,0)</f>
        <v>0</v>
      </c>
      <c r="BF159" s="96">
        <f>IF($U$159="snížená",$N$159,0)</f>
        <v>0</v>
      </c>
      <c r="BG159" s="96">
        <f>IF($U$159="zákl. přenesená",$N$159,0)</f>
        <v>0</v>
      </c>
      <c r="BH159" s="96">
        <f>IF($U$159="sníž. přenesená",$N$159,0)</f>
        <v>0</v>
      </c>
      <c r="BI159" s="96">
        <f>IF($U$159="nulová",$N$159,0)</f>
        <v>0</v>
      </c>
      <c r="BJ159" s="5" t="s">
        <v>19</v>
      </c>
      <c r="BK159" s="96">
        <f>ROUND($L$159*$K$159,2)</f>
        <v>0</v>
      </c>
      <c r="BL159" s="5" t="s">
        <v>191</v>
      </c>
      <c r="BM159" s="5" t="s">
        <v>245</v>
      </c>
    </row>
    <row r="160" spans="2:65" s="5" customFormat="1" ht="15.75" customHeight="1">
      <c r="B160" s="17"/>
      <c r="C160" s="89" t="s">
        <v>250</v>
      </c>
      <c r="D160" s="89" t="s">
        <v>131</v>
      </c>
      <c r="E160" s="90" t="s">
        <v>247</v>
      </c>
      <c r="F160" s="429" t="s">
        <v>248</v>
      </c>
      <c r="G160" s="430"/>
      <c r="H160" s="430"/>
      <c r="I160" s="430"/>
      <c r="J160" s="91" t="s">
        <v>236</v>
      </c>
      <c r="K160" s="92">
        <v>28.5</v>
      </c>
      <c r="L160" s="431"/>
      <c r="M160" s="430"/>
      <c r="N160" s="431">
        <f>ROUND($L$160*$K$160,2)</f>
        <v>0</v>
      </c>
      <c r="O160" s="430"/>
      <c r="P160" s="430"/>
      <c r="Q160" s="430"/>
      <c r="R160" s="19"/>
      <c r="T160" s="93"/>
      <c r="U160" s="22" t="s">
        <v>40</v>
      </c>
      <c r="V160" s="94">
        <v>2.367</v>
      </c>
      <c r="W160" s="94">
        <f>$V$160*$K$160</f>
        <v>67.459500000000006</v>
      </c>
      <c r="X160" s="94">
        <v>8.0000000000000002E-3</v>
      </c>
      <c r="Y160" s="94">
        <f>$X$160*$K$160</f>
        <v>0.22800000000000001</v>
      </c>
      <c r="Z160" s="94">
        <v>0</v>
      </c>
      <c r="AA160" s="95">
        <f>$Z$160*$K$160</f>
        <v>0</v>
      </c>
      <c r="AR160" s="5" t="s">
        <v>191</v>
      </c>
      <c r="AT160" s="5" t="s">
        <v>131</v>
      </c>
      <c r="AU160" s="5" t="s">
        <v>92</v>
      </c>
      <c r="AY160" s="5" t="s">
        <v>130</v>
      </c>
      <c r="BE160" s="96">
        <f>IF($U$160="základní",$N$160,0)</f>
        <v>0</v>
      </c>
      <c r="BF160" s="96">
        <f>IF($U$160="snížená",$N$160,0)</f>
        <v>0</v>
      </c>
      <c r="BG160" s="96">
        <f>IF($U$160="zákl. přenesená",$N$160,0)</f>
        <v>0</v>
      </c>
      <c r="BH160" s="96">
        <f>IF($U$160="sníž. přenesená",$N$160,0)</f>
        <v>0</v>
      </c>
      <c r="BI160" s="96">
        <f>IF($U$160="nulová",$N$160,0)</f>
        <v>0</v>
      </c>
      <c r="BJ160" s="5" t="s">
        <v>19</v>
      </c>
      <c r="BK160" s="96">
        <f>ROUND($L$160*$K$160,2)</f>
        <v>0</v>
      </c>
      <c r="BL160" s="5" t="s">
        <v>191</v>
      </c>
      <c r="BM160" s="5" t="s">
        <v>249</v>
      </c>
    </row>
    <row r="161" spans="2:65" s="5" customFormat="1" ht="39" customHeight="1">
      <c r="B161" s="17"/>
      <c r="C161" s="89" t="s">
        <v>254</v>
      </c>
      <c r="D161" s="89" t="s">
        <v>131</v>
      </c>
      <c r="E161" s="90" t="s">
        <v>251</v>
      </c>
      <c r="F161" s="429" t="s">
        <v>252</v>
      </c>
      <c r="G161" s="430"/>
      <c r="H161" s="430"/>
      <c r="I161" s="430"/>
      <c r="J161" s="91" t="s">
        <v>134</v>
      </c>
      <c r="K161" s="92">
        <v>22.986000000000001</v>
      </c>
      <c r="L161" s="431"/>
      <c r="M161" s="430"/>
      <c r="N161" s="431">
        <f>ROUND($L$161*$K$161,2)</f>
        <v>0</v>
      </c>
      <c r="O161" s="430"/>
      <c r="P161" s="430"/>
      <c r="Q161" s="430"/>
      <c r="R161" s="19"/>
      <c r="T161" s="93"/>
      <c r="U161" s="22" t="s">
        <v>40</v>
      </c>
      <c r="V161" s="94">
        <v>0.20699999999999999</v>
      </c>
      <c r="W161" s="94">
        <f>$V$161*$K$161</f>
        <v>4.7581020000000001</v>
      </c>
      <c r="X161" s="94">
        <v>4.0000000000000003E-5</v>
      </c>
      <c r="Y161" s="94">
        <f>$X$161*$K$161</f>
        <v>9.194400000000001E-4</v>
      </c>
      <c r="Z161" s="94">
        <v>0</v>
      </c>
      <c r="AA161" s="95">
        <f>$Z$161*$K$161</f>
        <v>0</v>
      </c>
      <c r="AR161" s="5" t="s">
        <v>191</v>
      </c>
      <c r="AT161" s="5" t="s">
        <v>131</v>
      </c>
      <c r="AU161" s="5" t="s">
        <v>92</v>
      </c>
      <c r="AY161" s="5" t="s">
        <v>130</v>
      </c>
      <c r="BE161" s="96">
        <f>IF($U$161="základní",$N$161,0)</f>
        <v>0</v>
      </c>
      <c r="BF161" s="96">
        <f>IF($U$161="snížená",$N$161,0)</f>
        <v>0</v>
      </c>
      <c r="BG161" s="96">
        <f>IF($U$161="zákl. přenesená",$N$161,0)</f>
        <v>0</v>
      </c>
      <c r="BH161" s="96">
        <f>IF($U$161="sníž. přenesená",$N$161,0)</f>
        <v>0</v>
      </c>
      <c r="BI161" s="96">
        <f>IF($U$161="nulová",$N$161,0)</f>
        <v>0</v>
      </c>
      <c r="BJ161" s="5" t="s">
        <v>19</v>
      </c>
      <c r="BK161" s="96">
        <f>ROUND($L$161*$K$161,2)</f>
        <v>0</v>
      </c>
      <c r="BL161" s="5" t="s">
        <v>191</v>
      </c>
      <c r="BM161" s="5" t="s">
        <v>253</v>
      </c>
    </row>
    <row r="162" spans="2:65" s="5" customFormat="1" ht="27" customHeight="1">
      <c r="B162" s="17"/>
      <c r="C162" s="89" t="s">
        <v>227</v>
      </c>
      <c r="D162" s="89" t="s">
        <v>131</v>
      </c>
      <c r="E162" s="90" t="s">
        <v>255</v>
      </c>
      <c r="F162" s="429" t="s">
        <v>256</v>
      </c>
      <c r="G162" s="430"/>
      <c r="H162" s="430"/>
      <c r="I162" s="430"/>
      <c r="J162" s="91" t="s">
        <v>134</v>
      </c>
      <c r="K162" s="92">
        <v>22.986000000000001</v>
      </c>
      <c r="L162" s="431"/>
      <c r="M162" s="430"/>
      <c r="N162" s="431">
        <f>ROUND($L$162*$K$162,2)</f>
        <v>0</v>
      </c>
      <c r="O162" s="430"/>
      <c r="P162" s="430"/>
      <c r="Q162" s="430"/>
      <c r="R162" s="19"/>
      <c r="T162" s="93"/>
      <c r="U162" s="22" t="s">
        <v>40</v>
      </c>
      <c r="V162" s="94">
        <v>0.41799999999999998</v>
      </c>
      <c r="W162" s="94">
        <f>$V$162*$K$162</f>
        <v>9.6081479999999999</v>
      </c>
      <c r="X162" s="94">
        <v>0</v>
      </c>
      <c r="Y162" s="94">
        <f>$X$162*$K$162</f>
        <v>0</v>
      </c>
      <c r="Z162" s="94">
        <v>0.12062</v>
      </c>
      <c r="AA162" s="95">
        <f>$Z$162*$K$162</f>
        <v>2.7725713200000004</v>
      </c>
      <c r="AR162" s="5" t="s">
        <v>191</v>
      </c>
      <c r="AT162" s="5" t="s">
        <v>131</v>
      </c>
      <c r="AU162" s="5" t="s">
        <v>92</v>
      </c>
      <c r="AY162" s="5" t="s">
        <v>130</v>
      </c>
      <c r="BE162" s="96">
        <f>IF($U$162="základní",$N$162,0)</f>
        <v>0</v>
      </c>
      <c r="BF162" s="96">
        <f>IF($U$162="snížená",$N$162,0)</f>
        <v>0</v>
      </c>
      <c r="BG162" s="96">
        <f>IF($U$162="zákl. přenesená",$N$162,0)</f>
        <v>0</v>
      </c>
      <c r="BH162" s="96">
        <f>IF($U$162="sníž. přenesená",$N$162,0)</f>
        <v>0</v>
      </c>
      <c r="BI162" s="96">
        <f>IF($U$162="nulová",$N$162,0)</f>
        <v>0</v>
      </c>
      <c r="BJ162" s="5" t="s">
        <v>19</v>
      </c>
      <c r="BK162" s="96">
        <f>ROUND($L$162*$K$162,2)</f>
        <v>0</v>
      </c>
      <c r="BL162" s="5" t="s">
        <v>191</v>
      </c>
      <c r="BM162" s="5" t="s">
        <v>257</v>
      </c>
    </row>
    <row r="163" spans="2:65" s="5" customFormat="1" ht="27" customHeight="1">
      <c r="B163" s="17"/>
      <c r="C163" s="89" t="s">
        <v>261</v>
      </c>
      <c r="D163" s="89" t="s">
        <v>131</v>
      </c>
      <c r="E163" s="90" t="s">
        <v>258</v>
      </c>
      <c r="F163" s="429" t="s">
        <v>259</v>
      </c>
      <c r="G163" s="430"/>
      <c r="H163" s="430"/>
      <c r="I163" s="430"/>
      <c r="J163" s="91" t="s">
        <v>134</v>
      </c>
      <c r="K163" s="92">
        <v>22.986000000000001</v>
      </c>
      <c r="L163" s="431"/>
      <c r="M163" s="430"/>
      <c r="N163" s="431">
        <f>ROUND($L$163*$K$163,2)</f>
        <v>0</v>
      </c>
      <c r="O163" s="430"/>
      <c r="P163" s="430"/>
      <c r="Q163" s="430"/>
      <c r="R163" s="19"/>
      <c r="T163" s="93"/>
      <c r="U163" s="22" t="s">
        <v>40</v>
      </c>
      <c r="V163" s="94">
        <v>0.05</v>
      </c>
      <c r="W163" s="94">
        <f>$V$163*$K$163</f>
        <v>1.1493</v>
      </c>
      <c r="X163" s="94">
        <v>0</v>
      </c>
      <c r="Y163" s="94">
        <f>$X$163*$K$163</f>
        <v>0</v>
      </c>
      <c r="Z163" s="94">
        <v>0</v>
      </c>
      <c r="AA163" s="95">
        <f>$Z$163*$K$163</f>
        <v>0</v>
      </c>
      <c r="AR163" s="5" t="s">
        <v>191</v>
      </c>
      <c r="AT163" s="5" t="s">
        <v>131</v>
      </c>
      <c r="AU163" s="5" t="s">
        <v>92</v>
      </c>
      <c r="AY163" s="5" t="s">
        <v>130</v>
      </c>
      <c r="BE163" s="96">
        <f>IF($U$163="základní",$N$163,0)</f>
        <v>0</v>
      </c>
      <c r="BF163" s="96">
        <f>IF($U$163="snížená",$N$163,0)</f>
        <v>0</v>
      </c>
      <c r="BG163" s="96">
        <f>IF($U$163="zákl. přenesená",$N$163,0)</f>
        <v>0</v>
      </c>
      <c r="BH163" s="96">
        <f>IF($U$163="sníž. přenesená",$N$163,0)</f>
        <v>0</v>
      </c>
      <c r="BI163" s="96">
        <f>IF($U$163="nulová",$N$163,0)</f>
        <v>0</v>
      </c>
      <c r="BJ163" s="5" t="s">
        <v>19</v>
      </c>
      <c r="BK163" s="96">
        <f>ROUND($L$163*$K$163,2)</f>
        <v>0</v>
      </c>
      <c r="BL163" s="5" t="s">
        <v>191</v>
      </c>
      <c r="BM163" s="5" t="s">
        <v>260</v>
      </c>
    </row>
    <row r="164" spans="2:65" s="5" customFormat="1" ht="27" customHeight="1">
      <c r="B164" s="17"/>
      <c r="C164" s="89" t="s">
        <v>265</v>
      </c>
      <c r="D164" s="89" t="s">
        <v>131</v>
      </c>
      <c r="E164" s="90" t="s">
        <v>262</v>
      </c>
      <c r="F164" s="429" t="s">
        <v>263</v>
      </c>
      <c r="G164" s="430"/>
      <c r="H164" s="430"/>
      <c r="I164" s="430"/>
      <c r="J164" s="91" t="s">
        <v>236</v>
      </c>
      <c r="K164" s="92">
        <v>28.5</v>
      </c>
      <c r="L164" s="431"/>
      <c r="M164" s="430"/>
      <c r="N164" s="431">
        <f>ROUND($L$164*$K$164,2)</f>
        <v>0</v>
      </c>
      <c r="O164" s="430"/>
      <c r="P164" s="430"/>
      <c r="Q164" s="430"/>
      <c r="R164" s="19"/>
      <c r="T164" s="93"/>
      <c r="U164" s="22" t="s">
        <v>40</v>
      </c>
      <c r="V164" s="94">
        <v>0.191</v>
      </c>
      <c r="W164" s="94">
        <f>$V$164*$K$164</f>
        <v>5.4435000000000002</v>
      </c>
      <c r="X164" s="94">
        <v>0</v>
      </c>
      <c r="Y164" s="94">
        <f>$X$164*$K$164</f>
        <v>0</v>
      </c>
      <c r="Z164" s="94">
        <v>1.541E-2</v>
      </c>
      <c r="AA164" s="95">
        <f>$Z$164*$K$164</f>
        <v>0.43918499999999999</v>
      </c>
      <c r="AR164" s="5" t="s">
        <v>191</v>
      </c>
      <c r="AT164" s="5" t="s">
        <v>131</v>
      </c>
      <c r="AU164" s="5" t="s">
        <v>92</v>
      </c>
      <c r="AY164" s="5" t="s">
        <v>130</v>
      </c>
      <c r="BE164" s="96">
        <f>IF($U$164="základní",$N$164,0)</f>
        <v>0</v>
      </c>
      <c r="BF164" s="96">
        <f>IF($U$164="snížená",$N$164,0)</f>
        <v>0</v>
      </c>
      <c r="BG164" s="96">
        <f>IF($U$164="zákl. přenesená",$N$164,0)</f>
        <v>0</v>
      </c>
      <c r="BH164" s="96">
        <f>IF($U$164="sníž. přenesená",$N$164,0)</f>
        <v>0</v>
      </c>
      <c r="BI164" s="96">
        <f>IF($U$164="nulová",$N$164,0)</f>
        <v>0</v>
      </c>
      <c r="BJ164" s="5" t="s">
        <v>19</v>
      </c>
      <c r="BK164" s="96">
        <f>ROUND($L$164*$K$164,2)</f>
        <v>0</v>
      </c>
      <c r="BL164" s="5" t="s">
        <v>191</v>
      </c>
      <c r="BM164" s="5" t="s">
        <v>264</v>
      </c>
    </row>
    <row r="165" spans="2:65" s="5" customFormat="1" ht="39" customHeight="1">
      <c r="B165" s="17"/>
      <c r="C165" s="89" t="s">
        <v>269</v>
      </c>
      <c r="D165" s="89" t="s">
        <v>131</v>
      </c>
      <c r="E165" s="90" t="s">
        <v>266</v>
      </c>
      <c r="F165" s="429" t="s">
        <v>267</v>
      </c>
      <c r="G165" s="430"/>
      <c r="H165" s="430"/>
      <c r="I165" s="430"/>
      <c r="J165" s="91" t="s">
        <v>236</v>
      </c>
      <c r="K165" s="92">
        <v>28.5</v>
      </c>
      <c r="L165" s="431"/>
      <c r="M165" s="430"/>
      <c r="N165" s="431">
        <f>ROUND($L$165*$K$165,2)</f>
        <v>0</v>
      </c>
      <c r="O165" s="430"/>
      <c r="P165" s="430"/>
      <c r="Q165" s="430"/>
      <c r="R165" s="19"/>
      <c r="T165" s="93"/>
      <c r="U165" s="22" t="s">
        <v>40</v>
      </c>
      <c r="V165" s="94">
        <v>7.3999999999999996E-2</v>
      </c>
      <c r="W165" s="94">
        <f>$V$165*$K$165</f>
        <v>2.109</v>
      </c>
      <c r="X165" s="94">
        <v>0</v>
      </c>
      <c r="Y165" s="94">
        <f>$X$165*$K$165</f>
        <v>0</v>
      </c>
      <c r="Z165" s="94">
        <v>0</v>
      </c>
      <c r="AA165" s="95">
        <f>$Z$165*$K$165</f>
        <v>0</v>
      </c>
      <c r="AR165" s="5" t="s">
        <v>191</v>
      </c>
      <c r="AT165" s="5" t="s">
        <v>131</v>
      </c>
      <c r="AU165" s="5" t="s">
        <v>92</v>
      </c>
      <c r="AY165" s="5" t="s">
        <v>130</v>
      </c>
      <c r="BE165" s="96">
        <f>IF($U$165="základní",$N$165,0)</f>
        <v>0</v>
      </c>
      <c r="BF165" s="96">
        <f>IF($U$165="snížená",$N$165,0)</f>
        <v>0</v>
      </c>
      <c r="BG165" s="96">
        <f>IF($U$165="zákl. přenesená",$N$165,0)</f>
        <v>0</v>
      </c>
      <c r="BH165" s="96">
        <f>IF($U$165="sníž. přenesená",$N$165,0)</f>
        <v>0</v>
      </c>
      <c r="BI165" s="96">
        <f>IF($U$165="nulová",$N$165,0)</f>
        <v>0</v>
      </c>
      <c r="BJ165" s="5" t="s">
        <v>19</v>
      </c>
      <c r="BK165" s="96">
        <f>ROUND($L$165*$K$165,2)</f>
        <v>0</v>
      </c>
      <c r="BL165" s="5" t="s">
        <v>191</v>
      </c>
      <c r="BM165" s="5" t="s">
        <v>268</v>
      </c>
    </row>
    <row r="166" spans="2:65" s="5" customFormat="1" ht="15.75" customHeight="1">
      <c r="B166" s="17"/>
      <c r="C166" s="89" t="s">
        <v>273</v>
      </c>
      <c r="D166" s="89" t="s">
        <v>131</v>
      </c>
      <c r="E166" s="90" t="s">
        <v>270</v>
      </c>
      <c r="F166" s="429" t="s">
        <v>271</v>
      </c>
      <c r="G166" s="430"/>
      <c r="H166" s="430"/>
      <c r="I166" s="430"/>
      <c r="J166" s="91" t="s">
        <v>134</v>
      </c>
      <c r="K166" s="92">
        <v>99.93</v>
      </c>
      <c r="L166" s="431"/>
      <c r="M166" s="430"/>
      <c r="N166" s="431">
        <f>ROUND($L$166*$K$166,2)</f>
        <v>0</v>
      </c>
      <c r="O166" s="430"/>
      <c r="P166" s="430"/>
      <c r="Q166" s="430"/>
      <c r="R166" s="19"/>
      <c r="T166" s="93"/>
      <c r="U166" s="22" t="s">
        <v>40</v>
      </c>
      <c r="V166" s="94">
        <v>0.14000000000000001</v>
      </c>
      <c r="W166" s="94">
        <f>$V$166*$K$166</f>
        <v>13.990200000000002</v>
      </c>
      <c r="X166" s="94">
        <v>0</v>
      </c>
      <c r="Y166" s="94">
        <f>$X$166*$K$166</f>
        <v>0</v>
      </c>
      <c r="Z166" s="94">
        <v>0</v>
      </c>
      <c r="AA166" s="95">
        <f>$Z$166*$K$166</f>
        <v>0</v>
      </c>
      <c r="AR166" s="5" t="s">
        <v>191</v>
      </c>
      <c r="AT166" s="5" t="s">
        <v>131</v>
      </c>
      <c r="AU166" s="5" t="s">
        <v>92</v>
      </c>
      <c r="AY166" s="5" t="s">
        <v>130</v>
      </c>
      <c r="BE166" s="96">
        <f>IF($U$166="základní",$N$166,0)</f>
        <v>0</v>
      </c>
      <c r="BF166" s="96">
        <f>IF($U$166="snížená",$N$166,0)</f>
        <v>0</v>
      </c>
      <c r="BG166" s="96">
        <f>IF($U$166="zákl. přenesená",$N$166,0)</f>
        <v>0</v>
      </c>
      <c r="BH166" s="96">
        <f>IF($U$166="sníž. přenesená",$N$166,0)</f>
        <v>0</v>
      </c>
      <c r="BI166" s="96">
        <f>IF($U$166="nulová",$N$166,0)</f>
        <v>0</v>
      </c>
      <c r="BJ166" s="5" t="s">
        <v>19</v>
      </c>
      <c r="BK166" s="96">
        <f>ROUND($L$166*$K$166,2)</f>
        <v>0</v>
      </c>
      <c r="BL166" s="5" t="s">
        <v>191</v>
      </c>
      <c r="BM166" s="5" t="s">
        <v>272</v>
      </c>
    </row>
    <row r="167" spans="2:65" s="5" customFormat="1" ht="27" customHeight="1">
      <c r="B167" s="17"/>
      <c r="C167" s="89" t="s">
        <v>277</v>
      </c>
      <c r="D167" s="89" t="s">
        <v>131</v>
      </c>
      <c r="E167" s="90" t="s">
        <v>274</v>
      </c>
      <c r="F167" s="429" t="s">
        <v>275</v>
      </c>
      <c r="G167" s="430"/>
      <c r="H167" s="430"/>
      <c r="I167" s="430"/>
      <c r="J167" s="91" t="s">
        <v>236</v>
      </c>
      <c r="K167" s="92">
        <v>28.5</v>
      </c>
      <c r="L167" s="431"/>
      <c r="M167" s="430"/>
      <c r="N167" s="431">
        <f>ROUND($L$167*$K$167,2)</f>
        <v>0</v>
      </c>
      <c r="O167" s="430"/>
      <c r="P167" s="430"/>
      <c r="Q167" s="430"/>
      <c r="R167" s="19"/>
      <c r="T167" s="93"/>
      <c r="U167" s="22" t="s">
        <v>40</v>
      </c>
      <c r="V167" s="94">
        <v>5.7000000000000002E-2</v>
      </c>
      <c r="W167" s="94">
        <f>$V$167*$K$167</f>
        <v>1.6245000000000001</v>
      </c>
      <c r="X167" s="94">
        <v>0</v>
      </c>
      <c r="Y167" s="94">
        <f>$X$167*$K$167</f>
        <v>0</v>
      </c>
      <c r="Z167" s="94">
        <v>0</v>
      </c>
      <c r="AA167" s="95">
        <f>$Z$167*$K$167</f>
        <v>0</v>
      </c>
      <c r="AR167" s="5" t="s">
        <v>191</v>
      </c>
      <c r="AT167" s="5" t="s">
        <v>131</v>
      </c>
      <c r="AU167" s="5" t="s">
        <v>92</v>
      </c>
      <c r="AY167" s="5" t="s">
        <v>130</v>
      </c>
      <c r="BE167" s="96">
        <f>IF($U$167="základní",$N$167,0)</f>
        <v>0</v>
      </c>
      <c r="BF167" s="96">
        <f>IF($U$167="snížená",$N$167,0)</f>
        <v>0</v>
      </c>
      <c r="BG167" s="96">
        <f>IF($U$167="zákl. přenesená",$N$167,0)</f>
        <v>0</v>
      </c>
      <c r="BH167" s="96">
        <f>IF($U$167="sníž. přenesená",$N$167,0)</f>
        <v>0</v>
      </c>
      <c r="BI167" s="96">
        <f>IF($U$167="nulová",$N$167,0)</f>
        <v>0</v>
      </c>
      <c r="BJ167" s="5" t="s">
        <v>19</v>
      </c>
      <c r="BK167" s="96">
        <f>ROUND($L$167*$K$167,2)</f>
        <v>0</v>
      </c>
      <c r="BL167" s="5" t="s">
        <v>191</v>
      </c>
      <c r="BM167" s="5" t="s">
        <v>276</v>
      </c>
    </row>
    <row r="168" spans="2:65" s="5" customFormat="1" ht="27" customHeight="1">
      <c r="B168" s="17"/>
      <c r="C168" s="89" t="s">
        <v>281</v>
      </c>
      <c r="D168" s="89" t="s">
        <v>131</v>
      </c>
      <c r="E168" s="90" t="s">
        <v>278</v>
      </c>
      <c r="F168" s="429" t="s">
        <v>279</v>
      </c>
      <c r="G168" s="430"/>
      <c r="H168" s="430"/>
      <c r="I168" s="430"/>
      <c r="J168" s="91" t="s">
        <v>213</v>
      </c>
      <c r="K168" s="92">
        <v>1.228</v>
      </c>
      <c r="L168" s="431"/>
      <c r="M168" s="430"/>
      <c r="N168" s="431">
        <f>ROUND($L$168*$K$168,2)</f>
        <v>0</v>
      </c>
      <c r="O168" s="430"/>
      <c r="P168" s="430"/>
      <c r="Q168" s="430"/>
      <c r="R168" s="19"/>
      <c r="T168" s="93"/>
      <c r="U168" s="22" t="s">
        <v>40</v>
      </c>
      <c r="V168" s="94">
        <v>2.1779999999999999</v>
      </c>
      <c r="W168" s="94">
        <f>$V$168*$K$168</f>
        <v>2.6745839999999999</v>
      </c>
      <c r="X168" s="94">
        <v>0</v>
      </c>
      <c r="Y168" s="94">
        <f>$X$168*$K$168</f>
        <v>0</v>
      </c>
      <c r="Z168" s="94">
        <v>0</v>
      </c>
      <c r="AA168" s="95">
        <f>$Z$168*$K$168</f>
        <v>0</v>
      </c>
      <c r="AR168" s="5" t="s">
        <v>191</v>
      </c>
      <c r="AT168" s="5" t="s">
        <v>131</v>
      </c>
      <c r="AU168" s="5" t="s">
        <v>92</v>
      </c>
      <c r="AY168" s="5" t="s">
        <v>130</v>
      </c>
      <c r="BE168" s="96">
        <f>IF($U$168="základní",$N$168,0)</f>
        <v>0</v>
      </c>
      <c r="BF168" s="96">
        <f>IF($U$168="snížená",$N$168,0)</f>
        <v>0</v>
      </c>
      <c r="BG168" s="96">
        <f>IF($U$168="zákl. přenesená",$N$168,0)</f>
        <v>0</v>
      </c>
      <c r="BH168" s="96">
        <f>IF($U$168="sníž. přenesená",$N$168,0)</f>
        <v>0</v>
      </c>
      <c r="BI168" s="96">
        <f>IF($U$168="nulová",$N$168,0)</f>
        <v>0</v>
      </c>
      <c r="BJ168" s="5" t="s">
        <v>19</v>
      </c>
      <c r="BK168" s="96">
        <f>ROUND($L$168*$K$168,2)</f>
        <v>0</v>
      </c>
      <c r="BL168" s="5" t="s">
        <v>191</v>
      </c>
      <c r="BM168" s="5" t="s">
        <v>280</v>
      </c>
    </row>
    <row r="169" spans="2:65" s="78" customFormat="1" ht="30.75" customHeight="1">
      <c r="B169" s="79"/>
      <c r="C169" s="80"/>
      <c r="D169" s="88" t="s">
        <v>297</v>
      </c>
      <c r="E169" s="88"/>
      <c r="F169" s="88"/>
      <c r="G169" s="88"/>
      <c r="H169" s="88"/>
      <c r="I169" s="88"/>
      <c r="J169" s="88"/>
      <c r="K169" s="88"/>
      <c r="L169" s="88"/>
      <c r="M169" s="88"/>
      <c r="N169" s="420">
        <f>$BK$169</f>
        <v>0</v>
      </c>
      <c r="O169" s="421"/>
      <c r="P169" s="421"/>
      <c r="Q169" s="421"/>
      <c r="R169" s="82"/>
      <c r="T169" s="83"/>
      <c r="U169" s="80"/>
      <c r="V169" s="80"/>
      <c r="W169" s="84">
        <f>SUM($W$170:$W$172)</f>
        <v>14.540159999999998</v>
      </c>
      <c r="X169" s="80"/>
      <c r="Y169" s="84">
        <f>SUM($Y$170:$Y$172)</f>
        <v>9.3264000000000003E-3</v>
      </c>
      <c r="Z169" s="80"/>
      <c r="AA169" s="85">
        <f>SUM($AA$170:$AA$172)</f>
        <v>0</v>
      </c>
      <c r="AR169" s="86" t="s">
        <v>92</v>
      </c>
      <c r="AT169" s="86" t="s">
        <v>73</v>
      </c>
      <c r="AU169" s="86" t="s">
        <v>19</v>
      </c>
      <c r="AY169" s="86" t="s">
        <v>130</v>
      </c>
      <c r="BK169" s="87">
        <f>SUM($BK$170:$BK$172)</f>
        <v>0</v>
      </c>
    </row>
    <row r="170" spans="2:65" s="5" customFormat="1" ht="27" customHeight="1">
      <c r="B170" s="17"/>
      <c r="C170" s="89" t="s">
        <v>292</v>
      </c>
      <c r="D170" s="89" t="s">
        <v>131</v>
      </c>
      <c r="E170" s="90" t="s">
        <v>298</v>
      </c>
      <c r="F170" s="429" t="s">
        <v>299</v>
      </c>
      <c r="G170" s="430"/>
      <c r="H170" s="430"/>
      <c r="I170" s="430"/>
      <c r="J170" s="91" t="s">
        <v>134</v>
      </c>
      <c r="K170" s="92">
        <v>8.48</v>
      </c>
      <c r="L170" s="431"/>
      <c r="M170" s="430"/>
      <c r="N170" s="431">
        <f>ROUND($L$170*$K$170,2)</f>
        <v>0</v>
      </c>
      <c r="O170" s="430"/>
      <c r="P170" s="430"/>
      <c r="Q170" s="430"/>
      <c r="R170" s="19"/>
      <c r="T170" s="93"/>
      <c r="U170" s="22" t="s">
        <v>40</v>
      </c>
      <c r="V170" s="94">
        <v>0.316</v>
      </c>
      <c r="W170" s="94">
        <f>$V$170*$K$170</f>
        <v>2.6796800000000003</v>
      </c>
      <c r="X170" s="94">
        <v>2.4000000000000001E-4</v>
      </c>
      <c r="Y170" s="94">
        <f>$X$170*$K$170</f>
        <v>2.0352E-3</v>
      </c>
      <c r="Z170" s="94">
        <v>0</v>
      </c>
      <c r="AA170" s="95">
        <f>$Z$170*$K$170</f>
        <v>0</v>
      </c>
      <c r="AR170" s="5" t="s">
        <v>191</v>
      </c>
      <c r="AT170" s="5" t="s">
        <v>131</v>
      </c>
      <c r="AU170" s="5" t="s">
        <v>92</v>
      </c>
      <c r="AY170" s="5" t="s">
        <v>130</v>
      </c>
      <c r="BE170" s="96">
        <f>IF($U$170="základní",$N$170,0)</f>
        <v>0</v>
      </c>
      <c r="BF170" s="96">
        <f>IF($U$170="snížená",$N$170,0)</f>
        <v>0</v>
      </c>
      <c r="BG170" s="96">
        <f>IF($U$170="zákl. přenesená",$N$170,0)</f>
        <v>0</v>
      </c>
      <c r="BH170" s="96">
        <f>IF($U$170="sníž. přenesená",$N$170,0)</f>
        <v>0</v>
      </c>
      <c r="BI170" s="96">
        <f>IF($U$170="nulová",$N$170,0)</f>
        <v>0</v>
      </c>
      <c r="BJ170" s="5" t="s">
        <v>19</v>
      </c>
      <c r="BK170" s="96">
        <f>ROUND($L$170*$K$170,2)</f>
        <v>0</v>
      </c>
      <c r="BL170" s="5" t="s">
        <v>191</v>
      </c>
      <c r="BM170" s="5" t="s">
        <v>300</v>
      </c>
    </row>
    <row r="171" spans="2:65" s="5" customFormat="1" ht="27" customHeight="1">
      <c r="B171" s="17"/>
      <c r="C171" s="89" t="s">
        <v>293</v>
      </c>
      <c r="D171" s="89" t="s">
        <v>131</v>
      </c>
      <c r="E171" s="90" t="s">
        <v>301</v>
      </c>
      <c r="F171" s="429" t="s">
        <v>302</v>
      </c>
      <c r="G171" s="430"/>
      <c r="H171" s="430"/>
      <c r="I171" s="430"/>
      <c r="J171" s="91" t="s">
        <v>134</v>
      </c>
      <c r="K171" s="92">
        <v>7.6</v>
      </c>
      <c r="L171" s="431"/>
      <c r="M171" s="430"/>
      <c r="N171" s="431">
        <f>ROUND($L$171*$K$171,2)</f>
        <v>0</v>
      </c>
      <c r="O171" s="430"/>
      <c r="P171" s="430"/>
      <c r="Q171" s="430"/>
      <c r="R171" s="19"/>
      <c r="T171" s="93"/>
      <c r="U171" s="22" t="s">
        <v>40</v>
      </c>
      <c r="V171" s="94">
        <v>0.49</v>
      </c>
      <c r="W171" s="94">
        <f>$V$171*$K$171</f>
        <v>3.7239999999999998</v>
      </c>
      <c r="X171" s="94">
        <v>2.4000000000000001E-4</v>
      </c>
      <c r="Y171" s="94">
        <f>$X$171*$K$171</f>
        <v>1.8239999999999999E-3</v>
      </c>
      <c r="Z171" s="94">
        <v>0</v>
      </c>
      <c r="AA171" s="95">
        <f>$Z$171*$K$171</f>
        <v>0</v>
      </c>
      <c r="AR171" s="5" t="s">
        <v>191</v>
      </c>
      <c r="AT171" s="5" t="s">
        <v>131</v>
      </c>
      <c r="AU171" s="5" t="s">
        <v>92</v>
      </c>
      <c r="AY171" s="5" t="s">
        <v>130</v>
      </c>
      <c r="BE171" s="96">
        <f>IF($U$171="základní",$N$171,0)</f>
        <v>0</v>
      </c>
      <c r="BF171" s="96">
        <f>IF($U$171="snížená",$N$171,0)</f>
        <v>0</v>
      </c>
      <c r="BG171" s="96">
        <f>IF($U$171="zákl. přenesená",$N$171,0)</f>
        <v>0</v>
      </c>
      <c r="BH171" s="96">
        <f>IF($U$171="sníž. přenesená",$N$171,0)</f>
        <v>0</v>
      </c>
      <c r="BI171" s="96">
        <f>IF($U$171="nulová",$N$171,0)</f>
        <v>0</v>
      </c>
      <c r="BJ171" s="5" t="s">
        <v>19</v>
      </c>
      <c r="BK171" s="96">
        <f>ROUND($L$171*$K$171,2)</f>
        <v>0</v>
      </c>
      <c r="BL171" s="5" t="s">
        <v>191</v>
      </c>
      <c r="BM171" s="5" t="s">
        <v>303</v>
      </c>
    </row>
    <row r="172" spans="2:65" s="5" customFormat="1" ht="39" customHeight="1">
      <c r="B172" s="17"/>
      <c r="C172" s="89" t="s">
        <v>294</v>
      </c>
      <c r="D172" s="89" t="s">
        <v>131</v>
      </c>
      <c r="E172" s="90" t="s">
        <v>304</v>
      </c>
      <c r="F172" s="429" t="s">
        <v>305</v>
      </c>
      <c r="G172" s="430"/>
      <c r="H172" s="430"/>
      <c r="I172" s="430"/>
      <c r="J172" s="91" t="s">
        <v>134</v>
      </c>
      <c r="K172" s="92">
        <v>16.079999999999998</v>
      </c>
      <c r="L172" s="431"/>
      <c r="M172" s="430"/>
      <c r="N172" s="431">
        <f>ROUND($L$172*$K$172,2)</f>
        <v>0</v>
      </c>
      <c r="O172" s="430"/>
      <c r="P172" s="430"/>
      <c r="Q172" s="430"/>
      <c r="R172" s="19"/>
      <c r="T172" s="93"/>
      <c r="U172" s="22" t="s">
        <v>40</v>
      </c>
      <c r="V172" s="94">
        <v>0.50600000000000001</v>
      </c>
      <c r="W172" s="94">
        <f>$V$172*$K$172</f>
        <v>8.1364799999999988</v>
      </c>
      <c r="X172" s="94">
        <v>3.4000000000000002E-4</v>
      </c>
      <c r="Y172" s="94">
        <f>$X$172*$K$172</f>
        <v>5.4672000000000002E-3</v>
      </c>
      <c r="Z172" s="94">
        <v>0</v>
      </c>
      <c r="AA172" s="95">
        <f>$Z$172*$K$172</f>
        <v>0</v>
      </c>
      <c r="AR172" s="5" t="s">
        <v>191</v>
      </c>
      <c r="AT172" s="5" t="s">
        <v>131</v>
      </c>
      <c r="AU172" s="5" t="s">
        <v>92</v>
      </c>
      <c r="AY172" s="5" t="s">
        <v>130</v>
      </c>
      <c r="BE172" s="96">
        <f>IF($U$172="základní",$N$172,0)</f>
        <v>0</v>
      </c>
      <c r="BF172" s="96">
        <f>IF($U$172="snížená",$N$172,0)</f>
        <v>0</v>
      </c>
      <c r="BG172" s="96">
        <f>IF($U$172="zákl. přenesená",$N$172,0)</f>
        <v>0</v>
      </c>
      <c r="BH172" s="96">
        <f>IF($U$172="sníž. přenesená",$N$172,0)</f>
        <v>0</v>
      </c>
      <c r="BI172" s="96">
        <f>IF($U$172="nulová",$N$172,0)</f>
        <v>0</v>
      </c>
      <c r="BJ172" s="5" t="s">
        <v>19</v>
      </c>
      <c r="BK172" s="96">
        <f>ROUND($L$172*$K$172,2)</f>
        <v>0</v>
      </c>
      <c r="BL172" s="5" t="s">
        <v>191</v>
      </c>
      <c r="BM172" s="5" t="s">
        <v>306</v>
      </c>
    </row>
    <row r="173" spans="2:65" s="78" customFormat="1" ht="37.5" customHeight="1">
      <c r="B173" s="79"/>
      <c r="C173" s="80"/>
      <c r="D173" s="81" t="s">
        <v>112</v>
      </c>
      <c r="E173" s="81"/>
      <c r="F173" s="81"/>
      <c r="G173" s="81"/>
      <c r="H173" s="81"/>
      <c r="I173" s="81"/>
      <c r="J173" s="81"/>
      <c r="K173" s="81"/>
      <c r="L173" s="81"/>
      <c r="M173" s="81"/>
      <c r="N173" s="422">
        <f>$BK$173</f>
        <v>0</v>
      </c>
      <c r="O173" s="421"/>
      <c r="P173" s="421"/>
      <c r="Q173" s="421"/>
      <c r="R173" s="82"/>
      <c r="T173" s="83"/>
      <c r="U173" s="80"/>
      <c r="V173" s="80"/>
      <c r="W173" s="84">
        <f>$W$174</f>
        <v>0</v>
      </c>
      <c r="X173" s="80"/>
      <c r="Y173" s="84">
        <f>$Y$174</f>
        <v>0</v>
      </c>
      <c r="Z173" s="80"/>
      <c r="AA173" s="85">
        <f>$AA$174</f>
        <v>0</v>
      </c>
      <c r="AR173" s="86" t="s">
        <v>150</v>
      </c>
      <c r="AT173" s="86" t="s">
        <v>73</v>
      </c>
      <c r="AU173" s="86" t="s">
        <v>74</v>
      </c>
      <c r="AY173" s="86" t="s">
        <v>130</v>
      </c>
      <c r="BK173" s="87">
        <f>$BK$174</f>
        <v>0</v>
      </c>
    </row>
    <row r="174" spans="2:65" s="78" customFormat="1" ht="21" customHeight="1">
      <c r="B174" s="79"/>
      <c r="C174" s="80"/>
      <c r="D174" s="88" t="s">
        <v>313</v>
      </c>
      <c r="E174" s="88"/>
      <c r="F174" s="88"/>
      <c r="G174" s="88"/>
      <c r="H174" s="88"/>
      <c r="I174" s="88"/>
      <c r="J174" s="88"/>
      <c r="K174" s="88"/>
      <c r="L174" s="88"/>
      <c r="M174" s="88"/>
      <c r="N174" s="420">
        <f>$BK$174</f>
        <v>0</v>
      </c>
      <c r="O174" s="421"/>
      <c r="P174" s="421"/>
      <c r="Q174" s="421"/>
      <c r="R174" s="82"/>
      <c r="T174" s="83"/>
      <c r="U174" s="80"/>
      <c r="V174" s="80"/>
      <c r="W174" s="84">
        <f>$W$175</f>
        <v>0</v>
      </c>
      <c r="X174" s="80"/>
      <c r="Y174" s="84">
        <f>$Y$175</f>
        <v>0</v>
      </c>
      <c r="Z174" s="80"/>
      <c r="AA174" s="85">
        <f>$AA$175</f>
        <v>0</v>
      </c>
      <c r="AR174" s="86" t="s">
        <v>150</v>
      </c>
      <c r="AT174" s="86" t="s">
        <v>73</v>
      </c>
      <c r="AU174" s="86" t="s">
        <v>19</v>
      </c>
      <c r="AY174" s="86" t="s">
        <v>130</v>
      </c>
      <c r="BK174" s="87">
        <f>$BK$175</f>
        <v>0</v>
      </c>
    </row>
    <row r="175" spans="2:65" s="5" customFormat="1" ht="15.75" customHeight="1">
      <c r="B175" s="17"/>
      <c r="C175" s="89" t="s">
        <v>295</v>
      </c>
      <c r="D175" s="89" t="s">
        <v>131</v>
      </c>
      <c r="E175" s="90" t="s">
        <v>282</v>
      </c>
      <c r="F175" s="429" t="s">
        <v>314</v>
      </c>
      <c r="G175" s="430"/>
      <c r="H175" s="430"/>
      <c r="I175" s="430"/>
      <c r="J175" s="91" t="s">
        <v>283</v>
      </c>
      <c r="K175" s="92">
        <v>1</v>
      </c>
      <c r="L175" s="431"/>
      <c r="M175" s="430"/>
      <c r="N175" s="431">
        <f>L175</f>
        <v>0</v>
      </c>
      <c r="O175" s="430"/>
      <c r="P175" s="430"/>
      <c r="Q175" s="430"/>
      <c r="R175" s="19"/>
      <c r="T175" s="93"/>
      <c r="U175" s="101" t="s">
        <v>40</v>
      </c>
      <c r="V175" s="102">
        <v>0</v>
      </c>
      <c r="W175" s="102">
        <f>$V$175*$K$175</f>
        <v>0</v>
      </c>
      <c r="X175" s="102">
        <v>0</v>
      </c>
      <c r="Y175" s="102">
        <f>$X$175*$K$175</f>
        <v>0</v>
      </c>
      <c r="Z175" s="102">
        <v>0</v>
      </c>
      <c r="AA175" s="103">
        <f>$Z$175*$K$175</f>
        <v>0</v>
      </c>
      <c r="AR175" s="5" t="s">
        <v>284</v>
      </c>
      <c r="AT175" s="5" t="s">
        <v>131</v>
      </c>
      <c r="AU175" s="5" t="s">
        <v>92</v>
      </c>
      <c r="AY175" s="5" t="s">
        <v>130</v>
      </c>
      <c r="BE175" s="96">
        <f>IF($U$175="základní",$N$175,0)</f>
        <v>0</v>
      </c>
      <c r="BF175" s="96">
        <f>IF($U$175="snížená",$N$175,0)</f>
        <v>0</v>
      </c>
      <c r="BG175" s="96">
        <f>IF($U$175="zákl. přenesená",$N$175,0)</f>
        <v>0</v>
      </c>
      <c r="BH175" s="96">
        <f>IF($U$175="sníž. přenesená",$N$175,0)</f>
        <v>0</v>
      </c>
      <c r="BI175" s="96">
        <f>IF($U$175="nulová",$N$175,0)</f>
        <v>0</v>
      </c>
      <c r="BJ175" s="5" t="s">
        <v>19</v>
      </c>
      <c r="BK175" s="96">
        <f>ROUND($L$175*$K$175,2)</f>
        <v>0</v>
      </c>
      <c r="BL175" s="5" t="s">
        <v>284</v>
      </c>
      <c r="BM175" s="5" t="s">
        <v>285</v>
      </c>
    </row>
    <row r="176" spans="2:65" s="5" customFormat="1" ht="7.5" customHeight="1">
      <c r="B176" s="36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8"/>
    </row>
    <row r="180" s="2" customFormat="1" ht="14.25" customHeight="1"/>
  </sheetData>
  <sheetProtection formatColumns="0" formatRows="0" sort="0" autoFilter="0"/>
  <customSheetViews>
    <customSheetView guid="{A8335209-B8DA-43A4-A1B0-F38C88322DE3}" showGridLines="0" fitToPage="1" hiddenRows="1" hiddenColumns="1">
      <pane ySplit="1" topLeftCell="A2" activePane="bottomLeft" state="frozenSplit"/>
      <selection pane="bottomLeft"/>
      <pageMargins left="0.59027779102325439" right="0.59027779102325439" top="0.52083337306976318" bottom="0.48611113429069519" header="0" footer="0"/>
      <pageSetup paperSize="9" scale="95" fitToHeight="100" orientation="portrait" blackAndWhite="1" verticalDpi="0" r:id="rId1"/>
      <headerFooter alignWithMargins="0">
        <oddFooter>&amp;CStrana &amp;P z &amp;N</oddFooter>
      </headerFooter>
    </customSheetView>
  </customSheetViews>
  <mergeCells count="201">
    <mergeCell ref="C2:Q2"/>
    <mergeCell ref="C4:Q4"/>
    <mergeCell ref="F6:P6"/>
    <mergeCell ref="F7:P7"/>
    <mergeCell ref="O9:P9"/>
    <mergeCell ref="O11:P11"/>
    <mergeCell ref="O12:P12"/>
    <mergeCell ref="O14:P14"/>
    <mergeCell ref="O15:P15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N98:Q98"/>
    <mergeCell ref="N99:Q99"/>
    <mergeCell ref="N100:Q100"/>
    <mergeCell ref="N102:Q102"/>
    <mergeCell ref="L104:Q104"/>
    <mergeCell ref="C110:Q110"/>
    <mergeCell ref="F112:P112"/>
    <mergeCell ref="F113:P113"/>
    <mergeCell ref="M115:P115"/>
    <mergeCell ref="M117:Q117"/>
    <mergeCell ref="M118:Q118"/>
    <mergeCell ref="F120:I120"/>
    <mergeCell ref="L120:M120"/>
    <mergeCell ref="N120:Q120"/>
    <mergeCell ref="F124:I124"/>
    <mergeCell ref="L124:M124"/>
    <mergeCell ref="N124:Q124"/>
    <mergeCell ref="F125:I125"/>
    <mergeCell ref="L125:M125"/>
    <mergeCell ref="N125:Q125"/>
    <mergeCell ref="F126:I126"/>
    <mergeCell ref="L126:M126"/>
    <mergeCell ref="N126:Q126"/>
    <mergeCell ref="F128:I128"/>
    <mergeCell ref="L128:M128"/>
    <mergeCell ref="N128:Q128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48:I148"/>
    <mergeCell ref="L148:M148"/>
    <mergeCell ref="N148:Q148"/>
    <mergeCell ref="F151:I151"/>
    <mergeCell ref="L151:M151"/>
    <mergeCell ref="N151:Q151"/>
    <mergeCell ref="N150:Q150"/>
    <mergeCell ref="F152:I152"/>
    <mergeCell ref="L152:M152"/>
    <mergeCell ref="N152:Q152"/>
    <mergeCell ref="F153:I153"/>
    <mergeCell ref="L153:M153"/>
    <mergeCell ref="N153:Q153"/>
    <mergeCell ref="F154:I154"/>
    <mergeCell ref="L154:M154"/>
    <mergeCell ref="N154:Q154"/>
    <mergeCell ref="F156:I156"/>
    <mergeCell ref="L156:M156"/>
    <mergeCell ref="N156:Q156"/>
    <mergeCell ref="N155:Q155"/>
    <mergeCell ref="F157:I157"/>
    <mergeCell ref="L157:M157"/>
    <mergeCell ref="N157:Q157"/>
    <mergeCell ref="F159:I159"/>
    <mergeCell ref="L159:M159"/>
    <mergeCell ref="N159:Q159"/>
    <mergeCell ref="N158:Q158"/>
    <mergeCell ref="F160:I160"/>
    <mergeCell ref="L160:M160"/>
    <mergeCell ref="N160:Q160"/>
    <mergeCell ref="F161:I161"/>
    <mergeCell ref="L161:M161"/>
    <mergeCell ref="N161:Q161"/>
    <mergeCell ref="F162:I162"/>
    <mergeCell ref="L162:M162"/>
    <mergeCell ref="N162:Q162"/>
    <mergeCell ref="F163:I163"/>
    <mergeCell ref="L163:M163"/>
    <mergeCell ref="N163:Q163"/>
    <mergeCell ref="F167:I167"/>
    <mergeCell ref="L167:M167"/>
    <mergeCell ref="N167:Q167"/>
    <mergeCell ref="F164:I164"/>
    <mergeCell ref="L164:M164"/>
    <mergeCell ref="N164:Q164"/>
    <mergeCell ref="F165:I165"/>
    <mergeCell ref="L165:M165"/>
    <mergeCell ref="N165:Q165"/>
    <mergeCell ref="F172:I172"/>
    <mergeCell ref="L172:M172"/>
    <mergeCell ref="N172:Q172"/>
    <mergeCell ref="F168:I168"/>
    <mergeCell ref="L168:M168"/>
    <mergeCell ref="N168:Q168"/>
    <mergeCell ref="F170:I170"/>
    <mergeCell ref="L170:M170"/>
    <mergeCell ref="N170:Q170"/>
    <mergeCell ref="N169:Q169"/>
    <mergeCell ref="N127:Q127"/>
    <mergeCell ref="N138:Q138"/>
    <mergeCell ref="N147:Q147"/>
    <mergeCell ref="N149:Q149"/>
    <mergeCell ref="F171:I171"/>
    <mergeCell ref="L171:M171"/>
    <mergeCell ref="N171:Q171"/>
    <mergeCell ref="F166:I166"/>
    <mergeCell ref="L166:M166"/>
    <mergeCell ref="N166:Q166"/>
    <mergeCell ref="N173:Q173"/>
    <mergeCell ref="N174:Q174"/>
    <mergeCell ref="H1:K1"/>
    <mergeCell ref="S2:AC2"/>
    <mergeCell ref="F175:I175"/>
    <mergeCell ref="L175:M175"/>
    <mergeCell ref="N175:Q175"/>
    <mergeCell ref="N121:Q121"/>
    <mergeCell ref="N122:Q122"/>
    <mergeCell ref="N123:Q123"/>
  </mergeCells>
  <hyperlinks>
    <hyperlink ref="F1:G1" location="C2" tooltip="Krycí list rozpočtu" display="1) Krycí list rozpočtu"/>
    <hyperlink ref="H1:K1" location="C86" tooltip="Rekapitulace rozpočtu" display="2) Rekapitulace rozpočtu"/>
    <hyperlink ref="L1" location="C120" tooltip="Rozpočet" display="3) Rozpočet"/>
    <hyperlink ref="S1:T1" location="'Rekapitulace stavby'!C2" tooltip="Rekapitulace stavby" display="Rekapitulace stavby"/>
  </hyperlinks>
  <pageMargins left="0.59027779102325439" right="0.59027779102325439" top="0.52083337306976318" bottom="0.48611113429069519" header="0" footer="0"/>
  <pageSetup paperSize="9" scale="95" fitToHeight="100" orientation="portrait" blackAndWhite="1" r:id="rId2"/>
  <headerFooter alignWithMargins="0">
    <oddFooter>&amp;CStrana &amp;P z &amp;N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V119"/>
  <sheetViews>
    <sheetView topLeftCell="A103" workbookViewId="0">
      <selection activeCell="L117" sqref="L117:M117"/>
    </sheetView>
  </sheetViews>
  <sheetFormatPr defaultColWidth="10.5" defaultRowHeight="14.25" customHeight="1"/>
  <cols>
    <col min="1" max="1" width="8.33203125" style="216" customWidth="1"/>
    <col min="2" max="2" width="1.6640625" style="216" customWidth="1"/>
    <col min="3" max="3" width="4.1640625" style="216" customWidth="1"/>
    <col min="4" max="4" width="4.33203125" style="216" customWidth="1"/>
    <col min="5" max="5" width="17.1640625" style="216" customWidth="1"/>
    <col min="6" max="7" width="11.1640625" style="216" customWidth="1"/>
    <col min="8" max="8" width="12.5" style="216" customWidth="1"/>
    <col min="9" max="9" width="7" style="216" customWidth="1"/>
    <col min="10" max="10" width="5.1640625" style="216" customWidth="1"/>
    <col min="11" max="11" width="11.5" style="216" customWidth="1"/>
    <col min="12" max="12" width="12" style="216" customWidth="1"/>
    <col min="13" max="14" width="6" style="216" customWidth="1"/>
    <col min="15" max="15" width="2" style="216" customWidth="1"/>
    <col min="16" max="16" width="12.5" style="216" customWidth="1"/>
    <col min="17" max="17" width="4.1640625" style="216" customWidth="1"/>
    <col min="18" max="18" width="1.6640625" style="216" customWidth="1"/>
    <col min="19" max="19" width="8.1640625" style="216" customWidth="1"/>
    <col min="20" max="20" width="29.6640625" style="216" hidden="1" customWidth="1"/>
    <col min="21" max="21" width="16.33203125" style="216" hidden="1" customWidth="1"/>
    <col min="22" max="22" width="12.33203125" style="216" hidden="1" customWidth="1"/>
    <col min="23" max="23" width="16.33203125" style="216" hidden="1" customWidth="1"/>
    <col min="24" max="24" width="12.1640625" style="216" hidden="1" customWidth="1"/>
    <col min="25" max="25" width="15" style="216" hidden="1" customWidth="1"/>
    <col min="26" max="26" width="11" style="216" hidden="1" customWidth="1"/>
    <col min="27" max="27" width="15" style="216" hidden="1" customWidth="1"/>
    <col min="28" max="28" width="16.33203125" style="216" hidden="1" customWidth="1"/>
    <col min="29" max="29" width="11" style="216" customWidth="1"/>
    <col min="30" max="30" width="15" style="216" customWidth="1"/>
    <col min="31" max="31" width="16.33203125" style="216" customWidth="1"/>
    <col min="32" max="43" width="10.5" style="215" customWidth="1"/>
    <col min="44" max="64" width="10.5" style="216" hidden="1" customWidth="1"/>
    <col min="65" max="16384" width="10.5" style="215"/>
  </cols>
  <sheetData>
    <row r="1" spans="1:256" s="216" customFormat="1" ht="22.5" customHeight="1">
      <c r="A1" s="211"/>
      <c r="B1" s="212"/>
      <c r="C1" s="212"/>
      <c r="D1" s="213" t="s">
        <v>1</v>
      </c>
      <c r="E1" s="212"/>
      <c r="F1" s="214" t="s">
        <v>309</v>
      </c>
      <c r="G1" s="214"/>
      <c r="H1" s="516" t="s">
        <v>310</v>
      </c>
      <c r="I1" s="516"/>
      <c r="J1" s="516"/>
      <c r="K1" s="516"/>
      <c r="L1" s="214" t="s">
        <v>311</v>
      </c>
      <c r="M1" s="212"/>
      <c r="N1" s="212"/>
      <c r="O1" s="213" t="s">
        <v>91</v>
      </c>
      <c r="P1" s="212"/>
      <c r="Q1" s="212"/>
      <c r="R1" s="212"/>
      <c r="S1" s="214" t="s">
        <v>312</v>
      </c>
      <c r="T1" s="214"/>
      <c r="U1" s="211"/>
      <c r="V1" s="211"/>
      <c r="W1" s="215"/>
      <c r="X1" s="215"/>
      <c r="Y1" s="215"/>
      <c r="Z1" s="215"/>
      <c r="AA1" s="215"/>
      <c r="AB1" s="215"/>
      <c r="AC1" s="215"/>
      <c r="AD1" s="215"/>
      <c r="AE1" s="215"/>
      <c r="AF1" s="215"/>
      <c r="AG1" s="215"/>
      <c r="AH1" s="215"/>
      <c r="AI1" s="215"/>
      <c r="AJ1" s="215"/>
      <c r="AK1" s="215"/>
      <c r="AL1" s="215"/>
      <c r="AM1" s="215"/>
      <c r="AN1" s="215"/>
      <c r="AO1" s="215"/>
      <c r="AP1" s="215"/>
      <c r="AQ1" s="215"/>
      <c r="AR1" s="215"/>
      <c r="AS1" s="215"/>
      <c r="AT1" s="215"/>
      <c r="AU1" s="215"/>
      <c r="AV1" s="215"/>
      <c r="AW1" s="215"/>
      <c r="AX1" s="215"/>
      <c r="AY1" s="215"/>
      <c r="AZ1" s="215"/>
      <c r="BA1" s="215"/>
      <c r="BB1" s="215"/>
      <c r="BC1" s="215"/>
      <c r="BD1" s="215"/>
      <c r="BE1" s="215"/>
      <c r="BF1" s="215"/>
      <c r="BG1" s="215"/>
      <c r="BH1" s="215"/>
      <c r="BI1" s="215"/>
      <c r="BJ1" s="215"/>
      <c r="BK1" s="215"/>
      <c r="BL1" s="215"/>
      <c r="BM1" s="215"/>
      <c r="BN1" s="215"/>
      <c r="BO1" s="215"/>
      <c r="BP1" s="215"/>
      <c r="BQ1" s="215"/>
      <c r="BR1" s="215"/>
      <c r="BS1" s="215"/>
      <c r="BT1" s="215"/>
      <c r="BU1" s="215"/>
      <c r="BV1" s="215"/>
      <c r="BW1" s="215"/>
      <c r="BX1" s="215"/>
      <c r="BY1" s="215"/>
      <c r="BZ1" s="215"/>
      <c r="CA1" s="215"/>
      <c r="CB1" s="215"/>
      <c r="CC1" s="215"/>
      <c r="CD1" s="215"/>
      <c r="CE1" s="215"/>
      <c r="CF1" s="215"/>
      <c r="CG1" s="215"/>
      <c r="CH1" s="215"/>
      <c r="CI1" s="215"/>
      <c r="CJ1" s="215"/>
      <c r="CK1" s="215"/>
      <c r="CL1" s="215"/>
      <c r="CM1" s="215"/>
      <c r="CN1" s="215"/>
      <c r="CO1" s="215"/>
      <c r="CP1" s="215"/>
      <c r="CQ1" s="215"/>
      <c r="CR1" s="215"/>
      <c r="CS1" s="215"/>
      <c r="CT1" s="215"/>
      <c r="CU1" s="215"/>
      <c r="CV1" s="215"/>
      <c r="CW1" s="215"/>
      <c r="CX1" s="215"/>
      <c r="CY1" s="215"/>
      <c r="CZ1" s="215"/>
      <c r="DA1" s="215"/>
      <c r="DB1" s="215"/>
      <c r="DC1" s="215"/>
      <c r="DD1" s="215"/>
      <c r="DE1" s="215"/>
      <c r="DF1" s="215"/>
      <c r="DG1" s="215"/>
      <c r="DH1" s="215"/>
      <c r="DI1" s="215"/>
      <c r="DJ1" s="215"/>
      <c r="DK1" s="215"/>
      <c r="DL1" s="215"/>
      <c r="DM1" s="215"/>
      <c r="DN1" s="215"/>
      <c r="DO1" s="215"/>
      <c r="DP1" s="215"/>
      <c r="DQ1" s="215"/>
      <c r="DR1" s="215"/>
      <c r="DS1" s="215"/>
      <c r="DT1" s="215"/>
      <c r="DU1" s="215"/>
      <c r="DV1" s="215"/>
      <c r="DW1" s="215"/>
      <c r="DX1" s="215"/>
      <c r="DY1" s="215"/>
      <c r="DZ1" s="215"/>
      <c r="EA1" s="215"/>
      <c r="EB1" s="215"/>
      <c r="EC1" s="215"/>
      <c r="ED1" s="215"/>
      <c r="EE1" s="215"/>
      <c r="EF1" s="215"/>
      <c r="EG1" s="215"/>
      <c r="EH1" s="215"/>
      <c r="EI1" s="215"/>
      <c r="EJ1" s="215"/>
      <c r="EK1" s="215"/>
      <c r="EL1" s="215"/>
      <c r="EM1" s="215"/>
      <c r="EN1" s="215"/>
      <c r="EO1" s="215"/>
      <c r="EP1" s="215"/>
      <c r="EQ1" s="215"/>
      <c r="ER1" s="215"/>
      <c r="ES1" s="215"/>
      <c r="ET1" s="215"/>
      <c r="EU1" s="215"/>
      <c r="EV1" s="215"/>
      <c r="EW1" s="215"/>
      <c r="EX1" s="215"/>
      <c r="EY1" s="215"/>
      <c r="EZ1" s="215"/>
      <c r="FA1" s="215"/>
      <c r="FB1" s="215"/>
      <c r="FC1" s="215"/>
      <c r="FD1" s="215"/>
      <c r="FE1" s="215"/>
      <c r="FF1" s="215"/>
      <c r="FG1" s="215"/>
      <c r="FH1" s="215"/>
      <c r="FI1" s="215"/>
      <c r="FJ1" s="215"/>
      <c r="FK1" s="215"/>
      <c r="FL1" s="215"/>
      <c r="FM1" s="215"/>
      <c r="FN1" s="215"/>
      <c r="FO1" s="215"/>
      <c r="FP1" s="215"/>
      <c r="FQ1" s="215"/>
      <c r="FR1" s="215"/>
      <c r="FS1" s="215"/>
      <c r="FT1" s="215"/>
      <c r="FU1" s="215"/>
      <c r="FV1" s="215"/>
      <c r="FW1" s="215"/>
      <c r="FX1" s="215"/>
      <c r="FY1" s="215"/>
      <c r="FZ1" s="215"/>
      <c r="GA1" s="215"/>
      <c r="GB1" s="215"/>
      <c r="GC1" s="215"/>
      <c r="GD1" s="215"/>
      <c r="GE1" s="215"/>
      <c r="GF1" s="215"/>
      <c r="GG1" s="215"/>
      <c r="GH1" s="215"/>
      <c r="GI1" s="215"/>
      <c r="GJ1" s="215"/>
      <c r="GK1" s="215"/>
      <c r="GL1" s="215"/>
      <c r="GM1" s="215"/>
      <c r="GN1" s="215"/>
      <c r="GO1" s="215"/>
      <c r="GP1" s="215"/>
      <c r="GQ1" s="215"/>
      <c r="GR1" s="215"/>
      <c r="GS1" s="215"/>
      <c r="GT1" s="215"/>
      <c r="GU1" s="215"/>
      <c r="GV1" s="215"/>
      <c r="GW1" s="215"/>
      <c r="GX1" s="215"/>
      <c r="GY1" s="215"/>
      <c r="GZ1" s="215"/>
      <c r="HA1" s="215"/>
      <c r="HB1" s="215"/>
      <c r="HC1" s="215"/>
      <c r="HD1" s="215"/>
      <c r="HE1" s="215"/>
      <c r="HF1" s="215"/>
      <c r="HG1" s="215"/>
      <c r="HH1" s="215"/>
      <c r="HI1" s="215"/>
      <c r="HJ1" s="215"/>
      <c r="HK1" s="215"/>
      <c r="HL1" s="215"/>
      <c r="HM1" s="215"/>
      <c r="HN1" s="215"/>
      <c r="HO1" s="215"/>
      <c r="HP1" s="215"/>
      <c r="HQ1" s="215"/>
      <c r="HR1" s="215"/>
      <c r="HS1" s="215"/>
      <c r="HT1" s="215"/>
      <c r="HU1" s="215"/>
      <c r="HV1" s="215"/>
      <c r="HW1" s="215"/>
      <c r="HX1" s="215"/>
      <c r="HY1" s="215"/>
      <c r="HZ1" s="215"/>
      <c r="IA1" s="215"/>
      <c r="IB1" s="215"/>
      <c r="IC1" s="215"/>
      <c r="ID1" s="215"/>
      <c r="IE1" s="215"/>
      <c r="IF1" s="215"/>
      <c r="IG1" s="215"/>
      <c r="IH1" s="215"/>
      <c r="II1" s="215"/>
      <c r="IJ1" s="215"/>
      <c r="IK1" s="215"/>
      <c r="IL1" s="215"/>
      <c r="IM1" s="215"/>
      <c r="IN1" s="215"/>
      <c r="IO1" s="215"/>
      <c r="IP1" s="215"/>
      <c r="IQ1" s="215"/>
      <c r="IR1" s="215"/>
      <c r="IS1" s="215"/>
      <c r="IT1" s="215"/>
      <c r="IU1" s="215"/>
      <c r="IV1" s="215"/>
    </row>
    <row r="2" spans="1:256" s="216" customFormat="1" ht="37.5" customHeight="1">
      <c r="C2" s="412" t="s">
        <v>5</v>
      </c>
      <c r="D2" s="413"/>
      <c r="E2" s="413"/>
      <c r="F2" s="413"/>
      <c r="G2" s="413"/>
      <c r="H2" s="413"/>
      <c r="I2" s="413"/>
      <c r="J2" s="413"/>
      <c r="K2" s="413"/>
      <c r="L2" s="413"/>
      <c r="M2" s="413"/>
      <c r="N2" s="413"/>
      <c r="O2" s="413"/>
      <c r="P2" s="413"/>
      <c r="Q2" s="413"/>
      <c r="S2" s="412" t="s">
        <v>6</v>
      </c>
      <c r="T2" s="413"/>
      <c r="U2" s="413"/>
      <c r="V2" s="413"/>
      <c r="W2" s="413"/>
      <c r="X2" s="413"/>
      <c r="Y2" s="413"/>
      <c r="Z2" s="413"/>
      <c r="AA2" s="413"/>
      <c r="AB2" s="413"/>
      <c r="AC2" s="413"/>
      <c r="AT2" s="216" t="s">
        <v>329</v>
      </c>
    </row>
    <row r="3" spans="1:256" s="216" customFormat="1" ht="7.5" customHeight="1">
      <c r="B3" s="217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  <c r="AT3" s="216" t="s">
        <v>92</v>
      </c>
    </row>
    <row r="4" spans="1:256" s="216" customFormat="1" ht="37.5" customHeight="1">
      <c r="B4" s="220"/>
      <c r="C4" s="414" t="s">
        <v>93</v>
      </c>
      <c r="D4" s="409"/>
      <c r="E4" s="409"/>
      <c r="F4" s="409"/>
      <c r="G4" s="409"/>
      <c r="H4" s="409"/>
      <c r="I4" s="409"/>
      <c r="J4" s="409"/>
      <c r="K4" s="409"/>
      <c r="L4" s="409"/>
      <c r="M4" s="409"/>
      <c r="N4" s="409"/>
      <c r="O4" s="409"/>
      <c r="P4" s="409"/>
      <c r="Q4" s="409"/>
      <c r="R4" s="221"/>
      <c r="T4" s="222" t="s">
        <v>11</v>
      </c>
      <c r="AT4" s="216" t="s">
        <v>4</v>
      </c>
    </row>
    <row r="5" spans="1:256" s="216" customFormat="1" ht="7.5" customHeight="1">
      <c r="B5" s="220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1"/>
    </row>
    <row r="6" spans="1:256" s="216" customFormat="1" ht="26.25" customHeight="1">
      <c r="B6" s="220"/>
      <c r="C6" s="223"/>
      <c r="D6" s="224" t="s">
        <v>15</v>
      </c>
      <c r="E6" s="223"/>
      <c r="F6" s="501" t="str">
        <f>'Rekapitulace stavby'!K6</f>
        <v>Údržba a obnova hřbitovních staveb</v>
      </c>
      <c r="G6" s="409"/>
      <c r="H6" s="409"/>
      <c r="I6" s="409"/>
      <c r="J6" s="409"/>
      <c r="K6" s="409"/>
      <c r="L6" s="409"/>
      <c r="M6" s="409"/>
      <c r="N6" s="409"/>
      <c r="O6" s="409"/>
      <c r="P6" s="409"/>
      <c r="Q6" s="223"/>
      <c r="R6" s="221"/>
    </row>
    <row r="7" spans="1:256" s="225" customFormat="1" ht="33.75" customHeight="1">
      <c r="B7" s="226"/>
      <c r="C7" s="227"/>
      <c r="D7" s="228" t="s">
        <v>94</v>
      </c>
      <c r="E7" s="227"/>
      <c r="F7" s="416" t="s">
        <v>296</v>
      </c>
      <c r="G7" s="404"/>
      <c r="H7" s="404"/>
      <c r="I7" s="404"/>
      <c r="J7" s="404"/>
      <c r="K7" s="404"/>
      <c r="L7" s="404"/>
      <c r="M7" s="404"/>
      <c r="N7" s="404"/>
      <c r="O7" s="404"/>
      <c r="P7" s="404"/>
      <c r="Q7" s="227"/>
      <c r="R7" s="229"/>
    </row>
    <row r="8" spans="1:256" s="225" customFormat="1" ht="15" customHeight="1">
      <c r="B8" s="226"/>
      <c r="C8" s="227"/>
      <c r="D8" s="224" t="s">
        <v>17</v>
      </c>
      <c r="E8" s="227"/>
      <c r="F8" s="230"/>
      <c r="G8" s="227"/>
      <c r="H8" s="227"/>
      <c r="I8" s="227"/>
      <c r="J8" s="227"/>
      <c r="K8" s="227"/>
      <c r="L8" s="227"/>
      <c r="M8" s="224" t="s">
        <v>18</v>
      </c>
      <c r="N8" s="227"/>
      <c r="O8" s="230"/>
      <c r="P8" s="227"/>
      <c r="Q8" s="227"/>
      <c r="R8" s="229"/>
    </row>
    <row r="9" spans="1:256" s="225" customFormat="1" ht="15" customHeight="1">
      <c r="B9" s="226"/>
      <c r="C9" s="227"/>
      <c r="D9" s="224" t="s">
        <v>20</v>
      </c>
      <c r="E9" s="227"/>
      <c r="F9" s="230" t="s">
        <v>21</v>
      </c>
      <c r="G9" s="227"/>
      <c r="H9" s="227"/>
      <c r="I9" s="227"/>
      <c r="J9" s="227"/>
      <c r="K9" s="227"/>
      <c r="L9" s="227"/>
      <c r="M9" s="224" t="s">
        <v>22</v>
      </c>
      <c r="N9" s="227"/>
      <c r="O9" s="503"/>
      <c r="P9" s="404"/>
      <c r="Q9" s="227"/>
      <c r="R9" s="229"/>
    </row>
    <row r="10" spans="1:256" s="225" customFormat="1" ht="12" customHeight="1">
      <c r="B10" s="226"/>
      <c r="C10" s="227"/>
      <c r="D10" s="227"/>
      <c r="E10" s="227"/>
      <c r="F10" s="227"/>
      <c r="G10" s="227"/>
      <c r="H10" s="227"/>
      <c r="I10" s="227"/>
      <c r="J10" s="227"/>
      <c r="K10" s="227"/>
      <c r="L10" s="227"/>
      <c r="M10" s="227"/>
      <c r="N10" s="227"/>
      <c r="O10" s="227"/>
      <c r="P10" s="227"/>
      <c r="Q10" s="227"/>
      <c r="R10" s="229"/>
    </row>
    <row r="11" spans="1:256" s="225" customFormat="1" ht="15" customHeight="1">
      <c r="B11" s="226"/>
      <c r="C11" s="227"/>
      <c r="D11" s="224" t="s">
        <v>25</v>
      </c>
      <c r="E11" s="227"/>
      <c r="F11" s="227"/>
      <c r="G11" s="227"/>
      <c r="H11" s="227"/>
      <c r="I11" s="227"/>
      <c r="J11" s="227"/>
      <c r="K11" s="227"/>
      <c r="L11" s="227"/>
      <c r="M11" s="224" t="s">
        <v>26</v>
      </c>
      <c r="N11" s="227"/>
      <c r="O11" s="415" t="s">
        <v>27</v>
      </c>
      <c r="P11" s="404"/>
      <c r="Q11" s="227"/>
      <c r="R11" s="229"/>
    </row>
    <row r="12" spans="1:256" s="225" customFormat="1" ht="18.75" customHeight="1">
      <c r="B12" s="226"/>
      <c r="C12" s="227"/>
      <c r="D12" s="227"/>
      <c r="E12" s="230" t="s">
        <v>28</v>
      </c>
      <c r="F12" s="227"/>
      <c r="G12" s="227"/>
      <c r="H12" s="227"/>
      <c r="I12" s="227"/>
      <c r="J12" s="227"/>
      <c r="K12" s="227"/>
      <c r="L12" s="227"/>
      <c r="M12" s="224" t="s">
        <v>29</v>
      </c>
      <c r="N12" s="227"/>
      <c r="O12" s="415"/>
      <c r="P12" s="404"/>
      <c r="Q12" s="227"/>
      <c r="R12" s="229"/>
    </row>
    <row r="13" spans="1:256" s="225" customFormat="1" ht="7.5" customHeight="1">
      <c r="B13" s="226"/>
      <c r="C13" s="227"/>
      <c r="D13" s="227"/>
      <c r="E13" s="227"/>
      <c r="F13" s="227"/>
      <c r="G13" s="227"/>
      <c r="H13" s="227"/>
      <c r="I13" s="227"/>
      <c r="J13" s="227"/>
      <c r="K13" s="227"/>
      <c r="L13" s="227"/>
      <c r="M13" s="227"/>
      <c r="N13" s="227"/>
      <c r="O13" s="227"/>
      <c r="P13" s="227"/>
      <c r="Q13" s="227"/>
      <c r="R13" s="229"/>
    </row>
    <row r="14" spans="1:256" s="225" customFormat="1" ht="15" customHeight="1">
      <c r="B14" s="226"/>
      <c r="C14" s="227"/>
      <c r="D14" s="224" t="s">
        <v>30</v>
      </c>
      <c r="E14" s="227"/>
      <c r="F14" s="227"/>
      <c r="G14" s="227"/>
      <c r="H14" s="227"/>
      <c r="I14" s="227"/>
      <c r="J14" s="227"/>
      <c r="K14" s="227"/>
      <c r="L14" s="227"/>
      <c r="M14" s="224" t="s">
        <v>26</v>
      </c>
      <c r="N14" s="227"/>
      <c r="O14" s="415"/>
      <c r="P14" s="404"/>
      <c r="Q14" s="227"/>
      <c r="R14" s="229"/>
    </row>
    <row r="15" spans="1:256" s="225" customFormat="1" ht="18.75" customHeight="1">
      <c r="B15" s="226"/>
      <c r="C15" s="227"/>
      <c r="D15" s="227"/>
      <c r="E15" s="230" t="s">
        <v>31</v>
      </c>
      <c r="F15" s="227"/>
      <c r="G15" s="227"/>
      <c r="H15" s="227"/>
      <c r="I15" s="227"/>
      <c r="J15" s="227"/>
      <c r="K15" s="227"/>
      <c r="L15" s="227"/>
      <c r="M15" s="224" t="s">
        <v>29</v>
      </c>
      <c r="N15" s="227"/>
      <c r="O15" s="415"/>
      <c r="P15" s="404"/>
      <c r="Q15" s="227"/>
      <c r="R15" s="229"/>
    </row>
    <row r="16" spans="1:256" s="225" customFormat="1" ht="7.5" customHeight="1">
      <c r="B16" s="226"/>
      <c r="C16" s="227"/>
      <c r="D16" s="227"/>
      <c r="E16" s="227"/>
      <c r="F16" s="227"/>
      <c r="G16" s="227"/>
      <c r="H16" s="227"/>
      <c r="I16" s="227"/>
      <c r="J16" s="227"/>
      <c r="K16" s="227"/>
      <c r="L16" s="227"/>
      <c r="M16" s="227"/>
      <c r="N16" s="227"/>
      <c r="O16" s="227"/>
      <c r="P16" s="227"/>
      <c r="Q16" s="227"/>
      <c r="R16" s="229"/>
    </row>
    <row r="17" spans="2:18" s="225" customFormat="1" ht="15" customHeight="1">
      <c r="B17" s="226"/>
      <c r="C17" s="227"/>
      <c r="D17" s="224" t="s">
        <v>32</v>
      </c>
      <c r="E17" s="227"/>
      <c r="F17" s="227"/>
      <c r="G17" s="227"/>
      <c r="H17" s="227"/>
      <c r="I17" s="227"/>
      <c r="J17" s="227"/>
      <c r="K17" s="227"/>
      <c r="L17" s="227"/>
      <c r="M17" s="224" t="s">
        <v>26</v>
      </c>
      <c r="N17" s="227"/>
      <c r="O17" s="415"/>
      <c r="P17" s="404"/>
      <c r="Q17" s="227"/>
      <c r="R17" s="229"/>
    </row>
    <row r="18" spans="2:18" s="225" customFormat="1" ht="18.75" customHeight="1">
      <c r="B18" s="226"/>
      <c r="C18" s="227"/>
      <c r="D18" s="227"/>
      <c r="E18" s="230" t="s">
        <v>33</v>
      </c>
      <c r="F18" s="227"/>
      <c r="G18" s="227"/>
      <c r="H18" s="227"/>
      <c r="I18" s="227"/>
      <c r="J18" s="227"/>
      <c r="K18" s="227"/>
      <c r="L18" s="227"/>
      <c r="M18" s="224" t="s">
        <v>29</v>
      </c>
      <c r="N18" s="227"/>
      <c r="O18" s="415"/>
      <c r="P18" s="404"/>
      <c r="Q18" s="227"/>
      <c r="R18" s="229"/>
    </row>
    <row r="19" spans="2:18" s="225" customFormat="1" ht="7.5" customHeight="1">
      <c r="B19" s="226"/>
      <c r="C19" s="227"/>
      <c r="D19" s="227"/>
      <c r="E19" s="227"/>
      <c r="F19" s="227"/>
      <c r="G19" s="227"/>
      <c r="H19" s="227"/>
      <c r="I19" s="227"/>
      <c r="J19" s="227"/>
      <c r="K19" s="227"/>
      <c r="L19" s="227"/>
      <c r="M19" s="227"/>
      <c r="N19" s="227"/>
      <c r="O19" s="227"/>
      <c r="P19" s="227"/>
      <c r="Q19" s="227"/>
      <c r="R19" s="229"/>
    </row>
    <row r="20" spans="2:18" s="225" customFormat="1" ht="15" customHeight="1">
      <c r="B20" s="226"/>
      <c r="C20" s="227"/>
      <c r="D20" s="224" t="s">
        <v>35</v>
      </c>
      <c r="E20" s="227"/>
      <c r="F20" s="227"/>
      <c r="G20" s="227"/>
      <c r="H20" s="227"/>
      <c r="I20" s="227"/>
      <c r="J20" s="227"/>
      <c r="K20" s="227"/>
      <c r="L20" s="227"/>
      <c r="M20" s="224" t="s">
        <v>26</v>
      </c>
      <c r="N20" s="227"/>
      <c r="O20" s="415"/>
      <c r="P20" s="404"/>
      <c r="Q20" s="227"/>
      <c r="R20" s="229"/>
    </row>
    <row r="21" spans="2:18" s="225" customFormat="1" ht="18.75" customHeight="1">
      <c r="B21" s="226"/>
      <c r="C21" s="227"/>
      <c r="D21" s="227"/>
      <c r="E21" s="230" t="s">
        <v>33</v>
      </c>
      <c r="F21" s="227"/>
      <c r="G21" s="227"/>
      <c r="H21" s="227"/>
      <c r="I21" s="227"/>
      <c r="J21" s="227"/>
      <c r="K21" s="227"/>
      <c r="L21" s="227"/>
      <c r="M21" s="224" t="s">
        <v>29</v>
      </c>
      <c r="N21" s="227"/>
      <c r="O21" s="415"/>
      <c r="P21" s="404"/>
      <c r="Q21" s="227"/>
      <c r="R21" s="229"/>
    </row>
    <row r="22" spans="2:18" s="225" customFormat="1" ht="7.5" customHeight="1">
      <c r="B22" s="226"/>
      <c r="C22" s="227"/>
      <c r="D22" s="227"/>
      <c r="E22" s="227"/>
      <c r="F22" s="227"/>
      <c r="G22" s="227"/>
      <c r="H22" s="227"/>
      <c r="I22" s="227"/>
      <c r="J22" s="227"/>
      <c r="K22" s="227"/>
      <c r="L22" s="227"/>
      <c r="M22" s="227"/>
      <c r="N22" s="227"/>
      <c r="O22" s="227"/>
      <c r="P22" s="227"/>
      <c r="Q22" s="227"/>
      <c r="R22" s="229"/>
    </row>
    <row r="23" spans="2:18" s="225" customFormat="1" ht="15" customHeight="1">
      <c r="B23" s="226"/>
      <c r="C23" s="227"/>
      <c r="D23" s="224" t="s">
        <v>36</v>
      </c>
      <c r="E23" s="227"/>
      <c r="F23" s="227"/>
      <c r="G23" s="227"/>
      <c r="H23" s="227"/>
      <c r="I23" s="227"/>
      <c r="J23" s="227"/>
      <c r="K23" s="227"/>
      <c r="L23" s="227"/>
      <c r="M23" s="227"/>
      <c r="N23" s="227"/>
      <c r="O23" s="227"/>
      <c r="P23" s="227"/>
      <c r="Q23" s="227"/>
      <c r="R23" s="229"/>
    </row>
    <row r="24" spans="2:18" s="231" customFormat="1" ht="15.75" customHeight="1">
      <c r="B24" s="232"/>
      <c r="C24" s="233"/>
      <c r="D24" s="233"/>
      <c r="E24" s="417"/>
      <c r="F24" s="515"/>
      <c r="G24" s="515"/>
      <c r="H24" s="515"/>
      <c r="I24" s="515"/>
      <c r="J24" s="515"/>
      <c r="K24" s="515"/>
      <c r="L24" s="515"/>
      <c r="M24" s="233"/>
      <c r="N24" s="233"/>
      <c r="O24" s="233"/>
      <c r="P24" s="233"/>
      <c r="Q24" s="233"/>
      <c r="R24" s="234"/>
    </row>
    <row r="25" spans="2:18" s="225" customFormat="1" ht="7.5" customHeight="1">
      <c r="B25" s="226"/>
      <c r="C25" s="227"/>
      <c r="D25" s="227"/>
      <c r="E25" s="227"/>
      <c r="F25" s="227"/>
      <c r="G25" s="227"/>
      <c r="H25" s="227"/>
      <c r="I25" s="227"/>
      <c r="J25" s="227"/>
      <c r="K25" s="227"/>
      <c r="L25" s="227"/>
      <c r="M25" s="227"/>
      <c r="N25" s="227"/>
      <c r="O25" s="227"/>
      <c r="P25" s="227"/>
      <c r="Q25" s="227"/>
      <c r="R25" s="229"/>
    </row>
    <row r="26" spans="2:18" s="225" customFormat="1" ht="7.5" customHeight="1">
      <c r="B26" s="226"/>
      <c r="C26" s="227"/>
      <c r="D26" s="235"/>
      <c r="E26" s="235"/>
      <c r="F26" s="235"/>
      <c r="G26" s="235"/>
      <c r="H26" s="235"/>
      <c r="I26" s="235"/>
      <c r="J26" s="235"/>
      <c r="K26" s="235"/>
      <c r="L26" s="235"/>
      <c r="M26" s="235"/>
      <c r="N26" s="235"/>
      <c r="O26" s="235"/>
      <c r="P26" s="235"/>
      <c r="Q26" s="227"/>
      <c r="R26" s="229"/>
    </row>
    <row r="27" spans="2:18" s="225" customFormat="1" ht="15" customHeight="1">
      <c r="B27" s="226"/>
      <c r="C27" s="227"/>
      <c r="D27" s="236" t="s">
        <v>96</v>
      </c>
      <c r="E27" s="227"/>
      <c r="F27" s="227"/>
      <c r="G27" s="227"/>
      <c r="H27" s="227"/>
      <c r="I27" s="227"/>
      <c r="J27" s="227"/>
      <c r="K27" s="227"/>
      <c r="L27" s="227"/>
      <c r="M27" s="408">
        <f>$N$88</f>
        <v>0</v>
      </c>
      <c r="N27" s="404"/>
      <c r="O27" s="404"/>
      <c r="P27" s="404"/>
      <c r="Q27" s="227"/>
      <c r="R27" s="229"/>
    </row>
    <row r="28" spans="2:18" s="225" customFormat="1" ht="15" customHeight="1">
      <c r="B28" s="226"/>
      <c r="C28" s="227"/>
      <c r="D28" s="237" t="s">
        <v>97</v>
      </c>
      <c r="E28" s="227"/>
      <c r="F28" s="227"/>
      <c r="G28" s="227"/>
      <c r="H28" s="227"/>
      <c r="I28" s="227"/>
      <c r="J28" s="227"/>
      <c r="K28" s="227"/>
      <c r="L28" s="227"/>
      <c r="M28" s="408">
        <f>$N$92</f>
        <v>0</v>
      </c>
      <c r="N28" s="404"/>
      <c r="O28" s="404"/>
      <c r="P28" s="404"/>
      <c r="Q28" s="227"/>
      <c r="R28" s="229"/>
    </row>
    <row r="29" spans="2:18" s="225" customFormat="1" ht="7.5" customHeight="1">
      <c r="B29" s="226"/>
      <c r="C29" s="227"/>
      <c r="D29" s="227"/>
      <c r="E29" s="227"/>
      <c r="F29" s="227"/>
      <c r="G29" s="227"/>
      <c r="H29" s="227"/>
      <c r="I29" s="227"/>
      <c r="J29" s="227"/>
      <c r="K29" s="227"/>
      <c r="L29" s="227"/>
      <c r="M29" s="227"/>
      <c r="N29" s="227"/>
      <c r="O29" s="227"/>
      <c r="P29" s="227"/>
      <c r="Q29" s="227"/>
      <c r="R29" s="229"/>
    </row>
    <row r="30" spans="2:18" s="225" customFormat="1" ht="26.25" customHeight="1">
      <c r="B30" s="226"/>
      <c r="C30" s="227"/>
      <c r="D30" s="238" t="s">
        <v>38</v>
      </c>
      <c r="E30" s="227"/>
      <c r="F30" s="227"/>
      <c r="G30" s="227"/>
      <c r="H30" s="227"/>
      <c r="I30" s="227"/>
      <c r="J30" s="227"/>
      <c r="K30" s="227"/>
      <c r="L30" s="227"/>
      <c r="M30" s="514">
        <f>ROUND($M$27+$M$28,2)</f>
        <v>0</v>
      </c>
      <c r="N30" s="404"/>
      <c r="O30" s="404"/>
      <c r="P30" s="404"/>
      <c r="Q30" s="227"/>
      <c r="R30" s="229"/>
    </row>
    <row r="31" spans="2:18" s="225" customFormat="1" ht="7.5" customHeight="1">
      <c r="B31" s="226"/>
      <c r="C31" s="227"/>
      <c r="D31" s="235"/>
      <c r="E31" s="235"/>
      <c r="F31" s="235"/>
      <c r="G31" s="235"/>
      <c r="H31" s="235"/>
      <c r="I31" s="235"/>
      <c r="J31" s="235"/>
      <c r="K31" s="235"/>
      <c r="L31" s="235"/>
      <c r="M31" s="235"/>
      <c r="N31" s="235"/>
      <c r="O31" s="235"/>
      <c r="P31" s="235"/>
      <c r="Q31" s="227"/>
      <c r="R31" s="229"/>
    </row>
    <row r="32" spans="2:18" s="225" customFormat="1" ht="15" customHeight="1">
      <c r="B32" s="226"/>
      <c r="C32" s="227"/>
      <c r="D32" s="239" t="s">
        <v>39</v>
      </c>
      <c r="E32" s="239" t="s">
        <v>40</v>
      </c>
      <c r="F32" s="240">
        <v>0.21</v>
      </c>
      <c r="G32" s="241" t="s">
        <v>41</v>
      </c>
      <c r="H32" s="513">
        <f>ROUND((SUM($BE$92:$BE$93)+SUM($BE$111:$BE$117)),2)</f>
        <v>0</v>
      </c>
      <c r="I32" s="404"/>
      <c r="J32" s="404"/>
      <c r="K32" s="227"/>
      <c r="L32" s="227"/>
      <c r="M32" s="513">
        <f>ROUND(ROUND((SUM($BE$92:$BE$93)+SUM($BE$111:$BE$117)),2)*$F$32,2)</f>
        <v>0</v>
      </c>
      <c r="N32" s="404"/>
      <c r="O32" s="404"/>
      <c r="P32" s="404"/>
      <c r="Q32" s="227"/>
      <c r="R32" s="229"/>
    </row>
    <row r="33" spans="2:18" s="225" customFormat="1" ht="15" customHeight="1">
      <c r="B33" s="226"/>
      <c r="C33" s="227"/>
      <c r="D33" s="227"/>
      <c r="E33" s="239" t="s">
        <v>42</v>
      </c>
      <c r="F33" s="240">
        <v>0.15</v>
      </c>
      <c r="G33" s="241" t="s">
        <v>41</v>
      </c>
      <c r="H33" s="513">
        <f>ROUND((SUM($BF$92:$BF$93)+SUM($BF$111:$BF$117)),2)</f>
        <v>0</v>
      </c>
      <c r="I33" s="404"/>
      <c r="J33" s="404"/>
      <c r="K33" s="227"/>
      <c r="L33" s="227"/>
      <c r="M33" s="513">
        <f>ROUND(ROUND((SUM($BF$92:$BF$93)+SUM($BF$111:$BF$117)),2)*$F$33,2)</f>
        <v>0</v>
      </c>
      <c r="N33" s="404"/>
      <c r="O33" s="404"/>
      <c r="P33" s="404"/>
      <c r="Q33" s="227"/>
      <c r="R33" s="229"/>
    </row>
    <row r="34" spans="2:18" s="225" customFormat="1" ht="15" hidden="1" customHeight="1">
      <c r="B34" s="226"/>
      <c r="C34" s="227"/>
      <c r="D34" s="227"/>
      <c r="E34" s="239" t="s">
        <v>43</v>
      </c>
      <c r="F34" s="240">
        <v>0.21</v>
      </c>
      <c r="G34" s="241" t="s">
        <v>41</v>
      </c>
      <c r="H34" s="513">
        <f>ROUND((SUM($BG$92:$BG$93)+SUM($BG$111:$BG$117)),2)</f>
        <v>0</v>
      </c>
      <c r="I34" s="404"/>
      <c r="J34" s="404"/>
      <c r="K34" s="227"/>
      <c r="L34" s="227"/>
      <c r="M34" s="513">
        <v>0</v>
      </c>
      <c r="N34" s="404"/>
      <c r="O34" s="404"/>
      <c r="P34" s="404"/>
      <c r="Q34" s="227"/>
      <c r="R34" s="229"/>
    </row>
    <row r="35" spans="2:18" s="225" customFormat="1" ht="15" hidden="1" customHeight="1">
      <c r="B35" s="226"/>
      <c r="C35" s="227"/>
      <c r="D35" s="227"/>
      <c r="E35" s="239" t="s">
        <v>44</v>
      </c>
      <c r="F35" s="240">
        <v>0.15</v>
      </c>
      <c r="G35" s="241" t="s">
        <v>41</v>
      </c>
      <c r="H35" s="513">
        <f>ROUND((SUM($BH$92:$BH$93)+SUM($BH$111:$BH$117)),2)</f>
        <v>0</v>
      </c>
      <c r="I35" s="404"/>
      <c r="J35" s="404"/>
      <c r="K35" s="227"/>
      <c r="L35" s="227"/>
      <c r="M35" s="513">
        <v>0</v>
      </c>
      <c r="N35" s="404"/>
      <c r="O35" s="404"/>
      <c r="P35" s="404"/>
      <c r="Q35" s="227"/>
      <c r="R35" s="229"/>
    </row>
    <row r="36" spans="2:18" s="225" customFormat="1" ht="15" hidden="1" customHeight="1">
      <c r="B36" s="226"/>
      <c r="C36" s="227"/>
      <c r="D36" s="227"/>
      <c r="E36" s="239" t="s">
        <v>45</v>
      </c>
      <c r="F36" s="240">
        <v>0</v>
      </c>
      <c r="G36" s="241" t="s">
        <v>41</v>
      </c>
      <c r="H36" s="513">
        <f>ROUND((SUM($BI$92:$BI$93)+SUM($BI$111:$BI$117)),2)</f>
        <v>0</v>
      </c>
      <c r="I36" s="404"/>
      <c r="J36" s="404"/>
      <c r="K36" s="227"/>
      <c r="L36" s="227"/>
      <c r="M36" s="513">
        <v>0</v>
      </c>
      <c r="N36" s="404"/>
      <c r="O36" s="404"/>
      <c r="P36" s="404"/>
      <c r="Q36" s="227"/>
      <c r="R36" s="229"/>
    </row>
    <row r="37" spans="2:18" s="225" customFormat="1" ht="7.5" customHeight="1">
      <c r="B37" s="226"/>
      <c r="C37" s="227"/>
      <c r="D37" s="227"/>
      <c r="E37" s="227"/>
      <c r="F37" s="227"/>
      <c r="G37" s="227"/>
      <c r="H37" s="227"/>
      <c r="I37" s="227"/>
      <c r="J37" s="227"/>
      <c r="K37" s="227"/>
      <c r="L37" s="227"/>
      <c r="M37" s="227"/>
      <c r="N37" s="227"/>
      <c r="O37" s="227"/>
      <c r="P37" s="227"/>
      <c r="Q37" s="227"/>
      <c r="R37" s="229"/>
    </row>
    <row r="38" spans="2:18" s="225" customFormat="1" ht="26.25" customHeight="1">
      <c r="B38" s="226"/>
      <c r="C38" s="227"/>
      <c r="D38" s="242" t="s">
        <v>46</v>
      </c>
      <c r="E38" s="243"/>
      <c r="F38" s="243"/>
      <c r="G38" s="244" t="s">
        <v>47</v>
      </c>
      <c r="H38" s="245" t="s">
        <v>48</v>
      </c>
      <c r="I38" s="243"/>
      <c r="J38" s="243"/>
      <c r="K38" s="243"/>
      <c r="L38" s="394">
        <f>SUM($M$30:$M$36)</f>
        <v>0</v>
      </c>
      <c r="M38" s="389"/>
      <c r="N38" s="389"/>
      <c r="O38" s="389"/>
      <c r="P38" s="391"/>
      <c r="Q38" s="227"/>
      <c r="R38" s="229"/>
    </row>
    <row r="39" spans="2:18" s="225" customFormat="1" ht="15" customHeight="1">
      <c r="B39" s="226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  <c r="N39" s="227"/>
      <c r="O39" s="227"/>
      <c r="P39" s="227"/>
      <c r="Q39" s="227"/>
      <c r="R39" s="229"/>
    </row>
    <row r="40" spans="2:18" s="225" customFormat="1" ht="15" customHeight="1">
      <c r="B40" s="226"/>
      <c r="C40" s="227"/>
      <c r="D40" s="227"/>
      <c r="E40" s="227"/>
      <c r="F40" s="227"/>
      <c r="G40" s="227"/>
      <c r="H40" s="227"/>
      <c r="I40" s="227"/>
      <c r="J40" s="227"/>
      <c r="K40" s="227"/>
      <c r="L40" s="227"/>
      <c r="M40" s="227"/>
      <c r="N40" s="227"/>
      <c r="O40" s="227"/>
      <c r="P40" s="227"/>
      <c r="Q40" s="227"/>
      <c r="R40" s="229"/>
    </row>
    <row r="41" spans="2:18" s="216" customFormat="1" ht="14.25" customHeight="1">
      <c r="B41" s="220"/>
      <c r="C41" s="223"/>
      <c r="D41" s="223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  <c r="Q41" s="223"/>
      <c r="R41" s="221"/>
    </row>
    <row r="42" spans="2:18" s="216" customFormat="1" ht="14.25" customHeight="1">
      <c r="B42" s="220"/>
      <c r="C42" s="223"/>
      <c r="D42" s="223"/>
      <c r="E42" s="223"/>
      <c r="F42" s="223"/>
      <c r="G42" s="223"/>
      <c r="H42" s="223"/>
      <c r="I42" s="223"/>
      <c r="J42" s="223"/>
      <c r="K42" s="223"/>
      <c r="L42" s="223"/>
      <c r="M42" s="223"/>
      <c r="N42" s="223"/>
      <c r="O42" s="223"/>
      <c r="P42" s="223"/>
      <c r="Q42" s="223"/>
      <c r="R42" s="221"/>
    </row>
    <row r="43" spans="2:18" s="216" customFormat="1" ht="14.25" customHeight="1">
      <c r="B43" s="220"/>
      <c r="C43" s="223"/>
      <c r="D43" s="223"/>
      <c r="E43" s="223"/>
      <c r="F43" s="223"/>
      <c r="G43" s="223"/>
      <c r="H43" s="223"/>
      <c r="I43" s="223"/>
      <c r="J43" s="223"/>
      <c r="K43" s="223"/>
      <c r="L43" s="223"/>
      <c r="M43" s="223"/>
      <c r="N43" s="223"/>
      <c r="O43" s="223"/>
      <c r="P43" s="223"/>
      <c r="Q43" s="223"/>
      <c r="R43" s="221"/>
    </row>
    <row r="44" spans="2:18" s="216" customFormat="1" ht="14.25" customHeight="1">
      <c r="B44" s="220"/>
      <c r="C44" s="223"/>
      <c r="D44" s="223"/>
      <c r="E44" s="223"/>
      <c r="F44" s="223"/>
      <c r="G44" s="223"/>
      <c r="H44" s="223"/>
      <c r="I44" s="223"/>
      <c r="J44" s="223"/>
      <c r="K44" s="223"/>
      <c r="L44" s="223"/>
      <c r="M44" s="223"/>
      <c r="N44" s="223"/>
      <c r="O44" s="223"/>
      <c r="P44" s="223"/>
      <c r="Q44" s="223"/>
      <c r="R44" s="221"/>
    </row>
    <row r="45" spans="2:18" s="216" customFormat="1" ht="14.25" customHeight="1">
      <c r="B45" s="220"/>
      <c r="C45" s="223"/>
      <c r="D45" s="223"/>
      <c r="E45" s="223"/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223"/>
      <c r="Q45" s="223"/>
      <c r="R45" s="221"/>
    </row>
    <row r="46" spans="2:18" s="216" customFormat="1" ht="14.25" customHeight="1">
      <c r="B46" s="220"/>
      <c r="C46" s="223"/>
      <c r="D46" s="223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223"/>
      <c r="R46" s="221"/>
    </row>
    <row r="47" spans="2:18" s="216" customFormat="1" ht="14.25" customHeight="1">
      <c r="B47" s="220"/>
      <c r="C47" s="223"/>
      <c r="D47" s="223"/>
      <c r="E47" s="223"/>
      <c r="F47" s="223"/>
      <c r="G47" s="223"/>
      <c r="H47" s="223"/>
      <c r="I47" s="223"/>
      <c r="J47" s="223"/>
      <c r="K47" s="223"/>
      <c r="L47" s="223"/>
      <c r="M47" s="223"/>
      <c r="N47" s="223"/>
      <c r="O47" s="223"/>
      <c r="P47" s="223"/>
      <c r="Q47" s="223"/>
      <c r="R47" s="221"/>
    </row>
    <row r="48" spans="2:18" s="216" customFormat="1" ht="14.25" customHeight="1">
      <c r="B48" s="220"/>
      <c r="C48" s="223"/>
      <c r="D48" s="223"/>
      <c r="E48" s="223"/>
      <c r="F48" s="223"/>
      <c r="G48" s="223"/>
      <c r="H48" s="223"/>
      <c r="I48" s="223"/>
      <c r="J48" s="223"/>
      <c r="K48" s="223"/>
      <c r="L48" s="223"/>
      <c r="M48" s="223"/>
      <c r="N48" s="223"/>
      <c r="O48" s="223"/>
      <c r="P48" s="223"/>
      <c r="Q48" s="223"/>
      <c r="R48" s="221"/>
    </row>
    <row r="49" spans="2:18" s="216" customFormat="1" ht="14.25" customHeight="1">
      <c r="B49" s="220"/>
      <c r="C49" s="223"/>
      <c r="D49" s="223"/>
      <c r="E49" s="223"/>
      <c r="F49" s="223"/>
      <c r="G49" s="223"/>
      <c r="H49" s="223"/>
      <c r="I49" s="223"/>
      <c r="J49" s="223"/>
      <c r="K49" s="223"/>
      <c r="L49" s="223"/>
      <c r="M49" s="223"/>
      <c r="N49" s="223"/>
      <c r="O49" s="223"/>
      <c r="P49" s="223"/>
      <c r="Q49" s="223"/>
      <c r="R49" s="221"/>
    </row>
    <row r="50" spans="2:18" s="225" customFormat="1" ht="15.75" customHeight="1">
      <c r="B50" s="226"/>
      <c r="C50" s="227"/>
      <c r="D50" s="247" t="s">
        <v>49</v>
      </c>
      <c r="E50" s="235"/>
      <c r="F50" s="235"/>
      <c r="G50" s="235"/>
      <c r="H50" s="248"/>
      <c r="I50" s="227"/>
      <c r="J50" s="247" t="s">
        <v>50</v>
      </c>
      <c r="K50" s="235"/>
      <c r="L50" s="235"/>
      <c r="M50" s="235"/>
      <c r="N50" s="235"/>
      <c r="O50" s="235"/>
      <c r="P50" s="248"/>
      <c r="Q50" s="227"/>
      <c r="R50" s="229"/>
    </row>
    <row r="51" spans="2:18" s="216" customFormat="1" ht="14.25" customHeight="1">
      <c r="B51" s="220"/>
      <c r="C51" s="223"/>
      <c r="D51" s="249"/>
      <c r="E51" s="223"/>
      <c r="F51" s="223"/>
      <c r="G51" s="223"/>
      <c r="H51" s="250"/>
      <c r="I51" s="223"/>
      <c r="J51" s="249"/>
      <c r="K51" s="223"/>
      <c r="L51" s="223"/>
      <c r="M51" s="223"/>
      <c r="N51" s="223"/>
      <c r="O51" s="223"/>
      <c r="P51" s="250"/>
      <c r="Q51" s="223"/>
      <c r="R51" s="221"/>
    </row>
    <row r="52" spans="2:18" s="216" customFormat="1" ht="14.25" customHeight="1">
      <c r="B52" s="220"/>
      <c r="C52" s="223"/>
      <c r="D52" s="249"/>
      <c r="E52" s="223"/>
      <c r="F52" s="223"/>
      <c r="G52" s="223"/>
      <c r="H52" s="250"/>
      <c r="I52" s="223"/>
      <c r="J52" s="249"/>
      <c r="K52" s="223"/>
      <c r="L52" s="223"/>
      <c r="M52" s="223"/>
      <c r="N52" s="223"/>
      <c r="O52" s="223"/>
      <c r="P52" s="250"/>
      <c r="Q52" s="223"/>
      <c r="R52" s="221"/>
    </row>
    <row r="53" spans="2:18" s="216" customFormat="1" ht="14.25" customHeight="1">
      <c r="B53" s="220"/>
      <c r="C53" s="223"/>
      <c r="D53" s="249"/>
      <c r="E53" s="223"/>
      <c r="F53" s="223"/>
      <c r="G53" s="223"/>
      <c r="H53" s="250"/>
      <c r="I53" s="223"/>
      <c r="J53" s="249"/>
      <c r="K53" s="223"/>
      <c r="L53" s="223"/>
      <c r="M53" s="223"/>
      <c r="N53" s="223"/>
      <c r="O53" s="223"/>
      <c r="P53" s="250"/>
      <c r="Q53" s="223"/>
      <c r="R53" s="221"/>
    </row>
    <row r="54" spans="2:18" s="216" customFormat="1" ht="14.25" customHeight="1">
      <c r="B54" s="220"/>
      <c r="C54" s="223"/>
      <c r="D54" s="249"/>
      <c r="E54" s="223"/>
      <c r="F54" s="223"/>
      <c r="G54" s="223"/>
      <c r="H54" s="250"/>
      <c r="I54" s="223"/>
      <c r="J54" s="249"/>
      <c r="K54" s="223"/>
      <c r="L54" s="223"/>
      <c r="M54" s="223"/>
      <c r="N54" s="223"/>
      <c r="O54" s="223"/>
      <c r="P54" s="250"/>
      <c r="Q54" s="223"/>
      <c r="R54" s="221"/>
    </row>
    <row r="55" spans="2:18" s="216" customFormat="1" ht="14.25" customHeight="1">
      <c r="B55" s="220"/>
      <c r="C55" s="223"/>
      <c r="D55" s="249"/>
      <c r="E55" s="223"/>
      <c r="F55" s="223"/>
      <c r="G55" s="223"/>
      <c r="H55" s="250"/>
      <c r="I55" s="223"/>
      <c r="J55" s="249"/>
      <c r="K55" s="223"/>
      <c r="L55" s="223"/>
      <c r="M55" s="223"/>
      <c r="N55" s="223"/>
      <c r="O55" s="223"/>
      <c r="P55" s="250"/>
      <c r="Q55" s="223"/>
      <c r="R55" s="221"/>
    </row>
    <row r="56" spans="2:18" s="216" customFormat="1" ht="14.25" customHeight="1">
      <c r="B56" s="220"/>
      <c r="C56" s="223"/>
      <c r="D56" s="249"/>
      <c r="E56" s="223"/>
      <c r="F56" s="223"/>
      <c r="G56" s="223"/>
      <c r="H56" s="250"/>
      <c r="I56" s="223"/>
      <c r="J56" s="249"/>
      <c r="K56" s="223"/>
      <c r="L56" s="223"/>
      <c r="M56" s="223"/>
      <c r="N56" s="223"/>
      <c r="O56" s="223"/>
      <c r="P56" s="250"/>
      <c r="Q56" s="223"/>
      <c r="R56" s="221"/>
    </row>
    <row r="57" spans="2:18" s="216" customFormat="1" ht="14.25" customHeight="1">
      <c r="B57" s="220"/>
      <c r="C57" s="223"/>
      <c r="D57" s="249"/>
      <c r="E57" s="223"/>
      <c r="F57" s="223"/>
      <c r="G57" s="223"/>
      <c r="H57" s="250"/>
      <c r="I57" s="223"/>
      <c r="J57" s="249"/>
      <c r="K57" s="223"/>
      <c r="L57" s="223"/>
      <c r="M57" s="223"/>
      <c r="N57" s="223"/>
      <c r="O57" s="223"/>
      <c r="P57" s="250"/>
      <c r="Q57" s="223"/>
      <c r="R57" s="221"/>
    </row>
    <row r="58" spans="2:18" s="216" customFormat="1" ht="14.25" customHeight="1">
      <c r="B58" s="220"/>
      <c r="C58" s="223"/>
      <c r="D58" s="249"/>
      <c r="E58" s="223"/>
      <c r="F58" s="223"/>
      <c r="G58" s="223"/>
      <c r="H58" s="250"/>
      <c r="I58" s="223"/>
      <c r="J58" s="249"/>
      <c r="K58" s="223"/>
      <c r="L58" s="223"/>
      <c r="M58" s="223"/>
      <c r="N58" s="223"/>
      <c r="O58" s="223"/>
      <c r="P58" s="250"/>
      <c r="Q58" s="223"/>
      <c r="R58" s="221"/>
    </row>
    <row r="59" spans="2:18" s="225" customFormat="1" ht="15.75" customHeight="1">
      <c r="B59" s="226"/>
      <c r="C59" s="227"/>
      <c r="D59" s="251" t="s">
        <v>51</v>
      </c>
      <c r="E59" s="252"/>
      <c r="F59" s="252"/>
      <c r="G59" s="253" t="s">
        <v>52</v>
      </c>
      <c r="H59" s="254"/>
      <c r="I59" s="227"/>
      <c r="J59" s="251" t="s">
        <v>51</v>
      </c>
      <c r="K59" s="252"/>
      <c r="L59" s="252"/>
      <c r="M59" s="252"/>
      <c r="N59" s="253" t="s">
        <v>52</v>
      </c>
      <c r="O59" s="252"/>
      <c r="P59" s="254"/>
      <c r="Q59" s="227"/>
      <c r="R59" s="229"/>
    </row>
    <row r="60" spans="2:18" s="216" customFormat="1" ht="14.25" customHeight="1">
      <c r="B60" s="220"/>
      <c r="C60" s="223"/>
      <c r="D60" s="223"/>
      <c r="E60" s="223"/>
      <c r="F60" s="223"/>
      <c r="G60" s="223"/>
      <c r="H60" s="223"/>
      <c r="I60" s="223"/>
      <c r="J60" s="223"/>
      <c r="K60" s="223"/>
      <c r="L60" s="223"/>
      <c r="M60" s="223"/>
      <c r="N60" s="223"/>
      <c r="O60" s="223"/>
      <c r="P60" s="223"/>
      <c r="Q60" s="223"/>
      <c r="R60" s="221"/>
    </row>
    <row r="61" spans="2:18" s="225" customFormat="1" ht="15.75" customHeight="1">
      <c r="B61" s="226"/>
      <c r="C61" s="227"/>
      <c r="D61" s="247" t="s">
        <v>53</v>
      </c>
      <c r="E61" s="235"/>
      <c r="F61" s="235"/>
      <c r="G61" s="235"/>
      <c r="H61" s="248"/>
      <c r="I61" s="227"/>
      <c r="J61" s="247" t="s">
        <v>54</v>
      </c>
      <c r="K61" s="235"/>
      <c r="L61" s="235"/>
      <c r="M61" s="235"/>
      <c r="N61" s="235"/>
      <c r="O61" s="235"/>
      <c r="P61" s="248"/>
      <c r="Q61" s="227"/>
      <c r="R61" s="229"/>
    </row>
    <row r="62" spans="2:18" s="216" customFormat="1" ht="14.25" customHeight="1">
      <c r="B62" s="220"/>
      <c r="C62" s="223"/>
      <c r="D62" s="249"/>
      <c r="E62" s="223"/>
      <c r="F62" s="223"/>
      <c r="G62" s="223"/>
      <c r="H62" s="250"/>
      <c r="I62" s="223"/>
      <c r="J62" s="249"/>
      <c r="K62" s="223"/>
      <c r="L62" s="223"/>
      <c r="M62" s="223"/>
      <c r="N62" s="223"/>
      <c r="O62" s="223"/>
      <c r="P62" s="250"/>
      <c r="Q62" s="223"/>
      <c r="R62" s="221"/>
    </row>
    <row r="63" spans="2:18" s="216" customFormat="1" ht="14.25" customHeight="1">
      <c r="B63" s="220"/>
      <c r="C63" s="223"/>
      <c r="D63" s="249"/>
      <c r="E63" s="223"/>
      <c r="F63" s="223"/>
      <c r="G63" s="223"/>
      <c r="H63" s="250"/>
      <c r="I63" s="223"/>
      <c r="J63" s="249"/>
      <c r="K63" s="223"/>
      <c r="L63" s="223"/>
      <c r="M63" s="223"/>
      <c r="N63" s="223"/>
      <c r="O63" s="223"/>
      <c r="P63" s="250"/>
      <c r="Q63" s="223"/>
      <c r="R63" s="221"/>
    </row>
    <row r="64" spans="2:18" s="216" customFormat="1" ht="14.25" customHeight="1">
      <c r="B64" s="220"/>
      <c r="C64" s="223"/>
      <c r="D64" s="249"/>
      <c r="E64" s="223"/>
      <c r="F64" s="223"/>
      <c r="G64" s="223"/>
      <c r="H64" s="250"/>
      <c r="I64" s="223"/>
      <c r="J64" s="249"/>
      <c r="K64" s="223"/>
      <c r="L64" s="223"/>
      <c r="M64" s="223"/>
      <c r="N64" s="223"/>
      <c r="O64" s="223"/>
      <c r="P64" s="250"/>
      <c r="Q64" s="223"/>
      <c r="R64" s="221"/>
    </row>
    <row r="65" spans="2:21" s="216" customFormat="1" ht="14.25" customHeight="1">
      <c r="B65" s="220"/>
      <c r="C65" s="223"/>
      <c r="D65" s="249"/>
      <c r="E65" s="223"/>
      <c r="F65" s="223"/>
      <c r="G65" s="223"/>
      <c r="H65" s="250"/>
      <c r="I65" s="223"/>
      <c r="J65" s="249"/>
      <c r="K65" s="223"/>
      <c r="L65" s="223"/>
      <c r="M65" s="223"/>
      <c r="N65" s="223"/>
      <c r="O65" s="223"/>
      <c r="P65" s="250"/>
      <c r="Q65" s="223"/>
      <c r="R65" s="221"/>
    </row>
    <row r="66" spans="2:21" s="216" customFormat="1" ht="14.25" customHeight="1">
      <c r="B66" s="220"/>
      <c r="C66" s="223"/>
      <c r="D66" s="249"/>
      <c r="E66" s="223"/>
      <c r="F66" s="223"/>
      <c r="G66" s="223"/>
      <c r="H66" s="250"/>
      <c r="I66" s="223"/>
      <c r="J66" s="249"/>
      <c r="K66" s="223"/>
      <c r="L66" s="223"/>
      <c r="M66" s="223"/>
      <c r="N66" s="223"/>
      <c r="O66" s="223"/>
      <c r="P66" s="250"/>
      <c r="Q66" s="223"/>
      <c r="R66" s="221"/>
    </row>
    <row r="67" spans="2:21" s="216" customFormat="1" ht="14.25" customHeight="1">
      <c r="B67" s="220"/>
      <c r="C67" s="223"/>
      <c r="D67" s="249"/>
      <c r="E67" s="223"/>
      <c r="F67" s="223"/>
      <c r="G67" s="223"/>
      <c r="H67" s="250"/>
      <c r="I67" s="223"/>
      <c r="J67" s="249"/>
      <c r="K67" s="223"/>
      <c r="L67" s="223"/>
      <c r="M67" s="223"/>
      <c r="N67" s="223"/>
      <c r="O67" s="223"/>
      <c r="P67" s="250"/>
      <c r="Q67" s="223"/>
      <c r="R67" s="221"/>
    </row>
    <row r="68" spans="2:21" s="216" customFormat="1" ht="14.25" customHeight="1">
      <c r="B68" s="220"/>
      <c r="C68" s="223"/>
      <c r="D68" s="249"/>
      <c r="E68" s="223"/>
      <c r="F68" s="223"/>
      <c r="G68" s="223"/>
      <c r="H68" s="250"/>
      <c r="I68" s="223"/>
      <c r="J68" s="249"/>
      <c r="K68" s="223"/>
      <c r="L68" s="223"/>
      <c r="M68" s="223"/>
      <c r="N68" s="223"/>
      <c r="O68" s="223"/>
      <c r="P68" s="250"/>
      <c r="Q68" s="223"/>
      <c r="R68" s="221"/>
    </row>
    <row r="69" spans="2:21" s="216" customFormat="1" ht="14.25" customHeight="1">
      <c r="B69" s="220"/>
      <c r="C69" s="223"/>
      <c r="D69" s="249"/>
      <c r="E69" s="223"/>
      <c r="F69" s="223"/>
      <c r="G69" s="223"/>
      <c r="H69" s="250"/>
      <c r="I69" s="223"/>
      <c r="J69" s="249"/>
      <c r="K69" s="223"/>
      <c r="L69" s="223"/>
      <c r="M69" s="223"/>
      <c r="N69" s="223"/>
      <c r="O69" s="223"/>
      <c r="P69" s="250"/>
      <c r="Q69" s="223"/>
      <c r="R69" s="221"/>
    </row>
    <row r="70" spans="2:21" s="225" customFormat="1" ht="15.75" customHeight="1">
      <c r="B70" s="226"/>
      <c r="C70" s="227"/>
      <c r="D70" s="251" t="s">
        <v>51</v>
      </c>
      <c r="E70" s="252"/>
      <c r="F70" s="252"/>
      <c r="G70" s="253" t="s">
        <v>52</v>
      </c>
      <c r="H70" s="254"/>
      <c r="I70" s="227"/>
      <c r="J70" s="251" t="s">
        <v>51</v>
      </c>
      <c r="K70" s="252"/>
      <c r="L70" s="252"/>
      <c r="M70" s="252"/>
      <c r="N70" s="253" t="s">
        <v>52</v>
      </c>
      <c r="O70" s="252"/>
      <c r="P70" s="254"/>
      <c r="Q70" s="227"/>
      <c r="R70" s="229"/>
    </row>
    <row r="71" spans="2:21" s="225" customFormat="1" ht="15" customHeight="1">
      <c r="B71" s="255"/>
      <c r="C71" s="256"/>
      <c r="D71" s="256"/>
      <c r="E71" s="256"/>
      <c r="F71" s="256"/>
      <c r="G71" s="256"/>
      <c r="H71" s="256"/>
      <c r="I71" s="256"/>
      <c r="J71" s="256"/>
      <c r="K71" s="256"/>
      <c r="L71" s="256"/>
      <c r="M71" s="256"/>
      <c r="N71" s="256"/>
      <c r="O71" s="256"/>
      <c r="P71" s="256"/>
      <c r="Q71" s="256"/>
      <c r="R71" s="257"/>
    </row>
    <row r="75" spans="2:21" s="225" customFormat="1" ht="7.5" customHeight="1">
      <c r="B75" s="258"/>
      <c r="C75" s="259"/>
      <c r="D75" s="259"/>
      <c r="E75" s="259"/>
      <c r="F75" s="259"/>
      <c r="G75" s="259"/>
      <c r="H75" s="259"/>
      <c r="I75" s="259"/>
      <c r="J75" s="259"/>
      <c r="K75" s="259"/>
      <c r="L75" s="259"/>
      <c r="M75" s="259"/>
      <c r="N75" s="259"/>
      <c r="O75" s="259"/>
      <c r="P75" s="259"/>
      <c r="Q75" s="259"/>
      <c r="R75" s="260"/>
    </row>
    <row r="76" spans="2:21" s="225" customFormat="1" ht="37.5" customHeight="1">
      <c r="B76" s="226"/>
      <c r="C76" s="414" t="s">
        <v>98</v>
      </c>
      <c r="D76" s="404"/>
      <c r="E76" s="404"/>
      <c r="F76" s="404"/>
      <c r="G76" s="404"/>
      <c r="H76" s="404"/>
      <c r="I76" s="404"/>
      <c r="J76" s="404"/>
      <c r="K76" s="404"/>
      <c r="L76" s="404"/>
      <c r="M76" s="404"/>
      <c r="N76" s="404"/>
      <c r="O76" s="404"/>
      <c r="P76" s="404"/>
      <c r="Q76" s="404"/>
      <c r="R76" s="229"/>
      <c r="T76" s="227"/>
      <c r="U76" s="227"/>
    </row>
    <row r="77" spans="2:21" s="225" customFormat="1" ht="7.5" customHeight="1">
      <c r="B77" s="226"/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  <c r="N77" s="227"/>
      <c r="O77" s="227"/>
      <c r="P77" s="227"/>
      <c r="Q77" s="227"/>
      <c r="R77" s="229"/>
      <c r="T77" s="227"/>
      <c r="U77" s="227"/>
    </row>
    <row r="78" spans="2:21" s="225" customFormat="1" ht="30.75" customHeight="1">
      <c r="B78" s="226"/>
      <c r="C78" s="224" t="s">
        <v>15</v>
      </c>
      <c r="D78" s="227"/>
      <c r="E78" s="227"/>
      <c r="F78" s="501" t="str">
        <f>$F$6</f>
        <v>Údržba a obnova hřbitovních staveb</v>
      </c>
      <c r="G78" s="404"/>
      <c r="H78" s="404"/>
      <c r="I78" s="404"/>
      <c r="J78" s="404"/>
      <c r="K78" s="404"/>
      <c r="L78" s="404"/>
      <c r="M78" s="404"/>
      <c r="N78" s="404"/>
      <c r="O78" s="404"/>
      <c r="P78" s="404"/>
      <c r="Q78" s="227"/>
      <c r="R78" s="229"/>
      <c r="T78" s="227"/>
      <c r="U78" s="227"/>
    </row>
    <row r="79" spans="2:21" s="225" customFormat="1" ht="37.5" customHeight="1">
      <c r="B79" s="226"/>
      <c r="C79" s="261" t="s">
        <v>94</v>
      </c>
      <c r="D79" s="227"/>
      <c r="E79" s="227"/>
      <c r="F79" s="502" t="str">
        <f>$F$7</f>
        <v>marnice - SO 02 Márnice</v>
      </c>
      <c r="G79" s="404"/>
      <c r="H79" s="404"/>
      <c r="I79" s="404"/>
      <c r="J79" s="404"/>
      <c r="K79" s="404"/>
      <c r="L79" s="404"/>
      <c r="M79" s="404"/>
      <c r="N79" s="404"/>
      <c r="O79" s="404"/>
      <c r="P79" s="404"/>
      <c r="Q79" s="227"/>
      <c r="R79" s="229"/>
      <c r="T79" s="227"/>
      <c r="U79" s="227"/>
    </row>
    <row r="80" spans="2:21" s="225" customFormat="1" ht="7.5" customHeight="1">
      <c r="B80" s="226"/>
      <c r="C80" s="227"/>
      <c r="D80" s="227"/>
      <c r="E80" s="227"/>
      <c r="F80" s="227"/>
      <c r="G80" s="227"/>
      <c r="H80" s="227"/>
      <c r="I80" s="227"/>
      <c r="J80" s="227"/>
      <c r="K80" s="227"/>
      <c r="L80" s="227"/>
      <c r="M80" s="227"/>
      <c r="N80" s="227"/>
      <c r="O80" s="227"/>
      <c r="P80" s="227"/>
      <c r="Q80" s="227"/>
      <c r="R80" s="229"/>
      <c r="T80" s="227"/>
      <c r="U80" s="227"/>
    </row>
    <row r="81" spans="2:47" s="225" customFormat="1" ht="18.75" customHeight="1">
      <c r="B81" s="226"/>
      <c r="C81" s="224" t="s">
        <v>20</v>
      </c>
      <c r="D81" s="227"/>
      <c r="E81" s="227"/>
      <c r="F81" s="230" t="str">
        <f>$F$9</f>
        <v>Hlízov</v>
      </c>
      <c r="G81" s="227"/>
      <c r="H81" s="227"/>
      <c r="I81" s="227"/>
      <c r="J81" s="227"/>
      <c r="K81" s="224" t="s">
        <v>22</v>
      </c>
      <c r="L81" s="227"/>
      <c r="M81" s="503" t="str">
        <f>IF($O$9="","",$O$9)</f>
        <v/>
      </c>
      <c r="N81" s="404"/>
      <c r="O81" s="404"/>
      <c r="P81" s="404"/>
      <c r="Q81" s="227"/>
      <c r="R81" s="229"/>
      <c r="T81" s="227"/>
      <c r="U81" s="227"/>
    </row>
    <row r="82" spans="2:47" s="225" customFormat="1" ht="7.5" customHeight="1">
      <c r="B82" s="226"/>
      <c r="C82" s="227"/>
      <c r="D82" s="227"/>
      <c r="E82" s="227"/>
      <c r="F82" s="227"/>
      <c r="G82" s="227"/>
      <c r="H82" s="227"/>
      <c r="I82" s="227"/>
      <c r="J82" s="227"/>
      <c r="K82" s="227"/>
      <c r="L82" s="227"/>
      <c r="M82" s="227"/>
      <c r="N82" s="227"/>
      <c r="O82" s="227"/>
      <c r="P82" s="227"/>
      <c r="Q82" s="227"/>
      <c r="R82" s="229"/>
      <c r="T82" s="227"/>
      <c r="U82" s="227"/>
    </row>
    <row r="83" spans="2:47" s="225" customFormat="1" ht="15.75" customHeight="1">
      <c r="B83" s="226"/>
      <c r="C83" s="224" t="s">
        <v>25</v>
      </c>
      <c r="D83" s="227"/>
      <c r="E83" s="227"/>
      <c r="F83" s="230" t="str">
        <f>$E$12</f>
        <v>Obec Hlízov,285 32 Hlízov 164</v>
      </c>
      <c r="G83" s="227"/>
      <c r="H83" s="227"/>
      <c r="I83" s="227"/>
      <c r="J83" s="227"/>
      <c r="K83" s="224" t="s">
        <v>32</v>
      </c>
      <c r="L83" s="227"/>
      <c r="M83" s="415" t="str">
        <f>$E$18</f>
        <v>Beran Pavel</v>
      </c>
      <c r="N83" s="404"/>
      <c r="O83" s="404"/>
      <c r="P83" s="404"/>
      <c r="Q83" s="404"/>
      <c r="R83" s="229"/>
      <c r="T83" s="227"/>
      <c r="U83" s="227"/>
    </row>
    <row r="84" spans="2:47" s="225" customFormat="1" ht="15" customHeight="1">
      <c r="B84" s="226"/>
      <c r="C84" s="224" t="s">
        <v>30</v>
      </c>
      <c r="D84" s="227"/>
      <c r="E84" s="227"/>
      <c r="F84" s="230" t="str">
        <f>IF($E$15="","",$E$15)</f>
        <v>dosud neurčen</v>
      </c>
      <c r="G84" s="227"/>
      <c r="H84" s="227"/>
      <c r="I84" s="227"/>
      <c r="J84" s="227"/>
      <c r="K84" s="224" t="s">
        <v>35</v>
      </c>
      <c r="L84" s="227"/>
      <c r="M84" s="415" t="str">
        <f>$E$21</f>
        <v>Beran Pavel</v>
      </c>
      <c r="N84" s="404"/>
      <c r="O84" s="404"/>
      <c r="P84" s="404"/>
      <c r="Q84" s="404"/>
      <c r="R84" s="229"/>
      <c r="T84" s="227"/>
      <c r="U84" s="227"/>
    </row>
    <row r="85" spans="2:47" s="225" customFormat="1" ht="11.25" customHeight="1">
      <c r="B85" s="226"/>
      <c r="C85" s="227"/>
      <c r="D85" s="227"/>
      <c r="E85" s="227"/>
      <c r="F85" s="227"/>
      <c r="G85" s="227"/>
      <c r="H85" s="227"/>
      <c r="I85" s="227"/>
      <c r="J85" s="227"/>
      <c r="K85" s="227"/>
      <c r="L85" s="227"/>
      <c r="M85" s="227"/>
      <c r="N85" s="227"/>
      <c r="O85" s="227"/>
      <c r="P85" s="227"/>
      <c r="Q85" s="227"/>
      <c r="R85" s="229"/>
      <c r="T85" s="227"/>
      <c r="U85" s="227"/>
    </row>
    <row r="86" spans="2:47" s="225" customFormat="1" ht="30" customHeight="1">
      <c r="B86" s="226"/>
      <c r="C86" s="512" t="s">
        <v>99</v>
      </c>
      <c r="D86" s="404"/>
      <c r="E86" s="404"/>
      <c r="F86" s="404"/>
      <c r="G86" s="404"/>
      <c r="H86" s="227"/>
      <c r="I86" s="227"/>
      <c r="J86" s="227"/>
      <c r="K86" s="227"/>
      <c r="L86" s="227"/>
      <c r="M86" s="227"/>
      <c r="N86" s="512" t="s">
        <v>100</v>
      </c>
      <c r="O86" s="404"/>
      <c r="P86" s="404"/>
      <c r="Q86" s="404"/>
      <c r="R86" s="229"/>
      <c r="T86" s="227"/>
      <c r="U86" s="227"/>
    </row>
    <row r="87" spans="2:47" s="225" customFormat="1" ht="11.25" customHeight="1">
      <c r="B87" s="226"/>
      <c r="C87" s="227"/>
      <c r="D87" s="227"/>
      <c r="E87" s="227"/>
      <c r="F87" s="227"/>
      <c r="G87" s="227"/>
      <c r="H87" s="227"/>
      <c r="I87" s="227"/>
      <c r="J87" s="227"/>
      <c r="K87" s="227"/>
      <c r="L87" s="227"/>
      <c r="M87" s="227"/>
      <c r="N87" s="227"/>
      <c r="O87" s="227"/>
      <c r="P87" s="227"/>
      <c r="Q87" s="227"/>
      <c r="R87" s="229"/>
      <c r="T87" s="227"/>
      <c r="U87" s="227"/>
    </row>
    <row r="88" spans="2:47" s="225" customFormat="1" ht="30" customHeight="1">
      <c r="B88" s="226"/>
      <c r="C88" s="262" t="s">
        <v>101</v>
      </c>
      <c r="D88" s="227"/>
      <c r="E88" s="227"/>
      <c r="F88" s="227"/>
      <c r="G88" s="227"/>
      <c r="H88" s="227"/>
      <c r="I88" s="227"/>
      <c r="J88" s="227"/>
      <c r="K88" s="227"/>
      <c r="L88" s="227"/>
      <c r="M88" s="227"/>
      <c r="N88" s="507">
        <f>$N$111</f>
        <v>0</v>
      </c>
      <c r="O88" s="404"/>
      <c r="P88" s="404"/>
      <c r="Q88" s="404"/>
      <c r="R88" s="229"/>
      <c r="T88" s="227"/>
      <c r="U88" s="227"/>
      <c r="AU88" s="225" t="s">
        <v>102</v>
      </c>
    </row>
    <row r="89" spans="2:47" s="263" customFormat="1" ht="25.5" customHeight="1">
      <c r="B89" s="264"/>
      <c r="C89" s="265"/>
      <c r="D89" s="265" t="s">
        <v>103</v>
      </c>
      <c r="E89" s="265"/>
      <c r="F89" s="265"/>
      <c r="G89" s="265"/>
      <c r="H89" s="265"/>
      <c r="I89" s="265"/>
      <c r="J89" s="265"/>
      <c r="K89" s="265"/>
      <c r="L89" s="265"/>
      <c r="M89" s="265"/>
      <c r="N89" s="508">
        <f>$N$112</f>
        <v>0</v>
      </c>
      <c r="O89" s="509"/>
      <c r="P89" s="509"/>
      <c r="Q89" s="509"/>
      <c r="R89" s="266"/>
      <c r="T89" s="265"/>
      <c r="U89" s="265"/>
    </row>
    <row r="90" spans="2:47" s="267" customFormat="1" ht="21" customHeight="1">
      <c r="B90" s="268"/>
      <c r="C90" s="269"/>
      <c r="D90" s="269" t="s">
        <v>316</v>
      </c>
      <c r="E90" s="269"/>
      <c r="F90" s="269"/>
      <c r="G90" s="269"/>
      <c r="H90" s="269"/>
      <c r="I90" s="269"/>
      <c r="J90" s="269"/>
      <c r="K90" s="269"/>
      <c r="L90" s="269"/>
      <c r="M90" s="269"/>
      <c r="N90" s="510">
        <f>$N$113</f>
        <v>0</v>
      </c>
      <c r="O90" s="511"/>
      <c r="P90" s="511"/>
      <c r="Q90" s="511"/>
      <c r="R90" s="270"/>
      <c r="T90" s="269"/>
      <c r="U90" s="269"/>
    </row>
    <row r="91" spans="2:47" s="225" customFormat="1" ht="22.5" customHeight="1">
      <c r="B91" s="226"/>
      <c r="C91" s="227"/>
      <c r="D91" s="227"/>
      <c r="E91" s="227"/>
      <c r="F91" s="227"/>
      <c r="G91" s="227"/>
      <c r="H91" s="227"/>
      <c r="I91" s="227"/>
      <c r="J91" s="227"/>
      <c r="K91" s="227"/>
      <c r="L91" s="227"/>
      <c r="M91" s="227"/>
      <c r="N91" s="227"/>
      <c r="O91" s="227"/>
      <c r="P91" s="227"/>
      <c r="Q91" s="227"/>
      <c r="R91" s="229"/>
      <c r="T91" s="227"/>
      <c r="U91" s="227"/>
    </row>
    <row r="92" spans="2:47" s="225" customFormat="1" ht="30" customHeight="1">
      <c r="B92" s="226"/>
      <c r="C92" s="262" t="s">
        <v>114</v>
      </c>
      <c r="D92" s="227"/>
      <c r="E92" s="227"/>
      <c r="F92" s="227"/>
      <c r="G92" s="227"/>
      <c r="H92" s="227"/>
      <c r="I92" s="227"/>
      <c r="J92" s="227"/>
      <c r="K92" s="227"/>
      <c r="L92" s="227"/>
      <c r="M92" s="227"/>
      <c r="N92" s="507">
        <v>0</v>
      </c>
      <c r="O92" s="404"/>
      <c r="P92" s="404"/>
      <c r="Q92" s="404"/>
      <c r="R92" s="229"/>
      <c r="T92" s="271"/>
      <c r="U92" s="272" t="s">
        <v>39</v>
      </c>
    </row>
    <row r="93" spans="2:47" s="225" customFormat="1" ht="18.75" customHeight="1">
      <c r="B93" s="226"/>
      <c r="C93" s="227"/>
      <c r="D93" s="227"/>
      <c r="E93" s="227"/>
      <c r="F93" s="227"/>
      <c r="G93" s="227"/>
      <c r="H93" s="227"/>
      <c r="I93" s="227"/>
      <c r="J93" s="227"/>
      <c r="K93" s="227"/>
      <c r="L93" s="227"/>
      <c r="M93" s="227"/>
      <c r="N93" s="227"/>
      <c r="O93" s="227"/>
      <c r="P93" s="227"/>
      <c r="Q93" s="227"/>
      <c r="R93" s="229"/>
      <c r="T93" s="227"/>
      <c r="U93" s="227"/>
    </row>
    <row r="94" spans="2:47" s="225" customFormat="1" ht="30" customHeight="1">
      <c r="B94" s="226"/>
      <c r="C94" s="262" t="s">
        <v>90</v>
      </c>
      <c r="D94" s="227"/>
      <c r="E94" s="227"/>
      <c r="F94" s="227"/>
      <c r="G94" s="227"/>
      <c r="H94" s="227"/>
      <c r="I94" s="227"/>
      <c r="J94" s="227"/>
      <c r="K94" s="227"/>
      <c r="L94" s="507">
        <f>ROUND(SUM($N$88+$N$92),2)</f>
        <v>0</v>
      </c>
      <c r="M94" s="404"/>
      <c r="N94" s="404"/>
      <c r="O94" s="404"/>
      <c r="P94" s="404"/>
      <c r="Q94" s="404"/>
      <c r="R94" s="229"/>
      <c r="T94" s="227"/>
      <c r="U94" s="227"/>
    </row>
    <row r="95" spans="2:47" s="225" customFormat="1" ht="7.5" customHeight="1">
      <c r="B95" s="255"/>
      <c r="C95" s="256"/>
      <c r="D95" s="256"/>
      <c r="E95" s="256"/>
      <c r="F95" s="256"/>
      <c r="G95" s="256"/>
      <c r="H95" s="256"/>
      <c r="I95" s="256"/>
      <c r="J95" s="256"/>
      <c r="K95" s="256"/>
      <c r="L95" s="256"/>
      <c r="M95" s="256"/>
      <c r="N95" s="256"/>
      <c r="O95" s="256"/>
      <c r="P95" s="256"/>
      <c r="Q95" s="256"/>
      <c r="R95" s="257"/>
      <c r="T95" s="227"/>
      <c r="U95" s="227"/>
    </row>
    <row r="99" spans="2:63" s="225" customFormat="1" ht="7.5" customHeight="1">
      <c r="B99" s="273"/>
      <c r="C99" s="274"/>
      <c r="D99" s="274"/>
      <c r="E99" s="274"/>
      <c r="F99" s="274"/>
      <c r="G99" s="274"/>
      <c r="H99" s="274"/>
      <c r="I99" s="274"/>
      <c r="J99" s="274"/>
      <c r="K99" s="274"/>
      <c r="L99" s="274"/>
      <c r="M99" s="274"/>
      <c r="N99" s="274"/>
      <c r="O99" s="274"/>
      <c r="P99" s="274"/>
      <c r="Q99" s="274"/>
      <c r="R99" s="275"/>
    </row>
    <row r="100" spans="2:63" s="225" customFormat="1" ht="37.5" customHeight="1">
      <c r="B100" s="226"/>
      <c r="C100" s="414" t="s">
        <v>115</v>
      </c>
      <c r="D100" s="404"/>
      <c r="E100" s="404"/>
      <c r="F100" s="404"/>
      <c r="G100" s="404"/>
      <c r="H100" s="404"/>
      <c r="I100" s="404"/>
      <c r="J100" s="404"/>
      <c r="K100" s="404"/>
      <c r="L100" s="404"/>
      <c r="M100" s="404"/>
      <c r="N100" s="404"/>
      <c r="O100" s="404"/>
      <c r="P100" s="404"/>
      <c r="Q100" s="404"/>
      <c r="R100" s="229"/>
    </row>
    <row r="101" spans="2:63" s="225" customFormat="1" ht="7.5" customHeight="1">
      <c r="B101" s="226"/>
      <c r="C101" s="227"/>
      <c r="D101" s="227"/>
      <c r="E101" s="227"/>
      <c r="F101" s="227"/>
      <c r="G101" s="227"/>
      <c r="H101" s="227"/>
      <c r="I101" s="227"/>
      <c r="J101" s="227"/>
      <c r="K101" s="227"/>
      <c r="L101" s="227"/>
      <c r="M101" s="227"/>
      <c r="N101" s="227"/>
      <c r="O101" s="227"/>
      <c r="P101" s="227"/>
      <c r="Q101" s="227"/>
      <c r="R101" s="229"/>
    </row>
    <row r="102" spans="2:63" s="225" customFormat="1" ht="30.75" customHeight="1">
      <c r="B102" s="226"/>
      <c r="C102" s="224" t="s">
        <v>15</v>
      </c>
      <c r="D102" s="227"/>
      <c r="E102" s="227"/>
      <c r="F102" s="501" t="str">
        <f>$F$6</f>
        <v>Údržba a obnova hřbitovních staveb</v>
      </c>
      <c r="G102" s="404"/>
      <c r="H102" s="404"/>
      <c r="I102" s="404"/>
      <c r="J102" s="404"/>
      <c r="K102" s="404"/>
      <c r="L102" s="404"/>
      <c r="M102" s="404"/>
      <c r="N102" s="404"/>
      <c r="O102" s="404"/>
      <c r="P102" s="404"/>
      <c r="Q102" s="227"/>
      <c r="R102" s="229"/>
    </row>
    <row r="103" spans="2:63" s="225" customFormat="1" ht="37.5" customHeight="1">
      <c r="B103" s="226"/>
      <c r="C103" s="261" t="s">
        <v>94</v>
      </c>
      <c r="D103" s="227"/>
      <c r="E103" s="227"/>
      <c r="F103" s="502" t="str">
        <f>$F$7</f>
        <v>marnice - SO 02 Márnice</v>
      </c>
      <c r="G103" s="404"/>
      <c r="H103" s="404"/>
      <c r="I103" s="404"/>
      <c r="J103" s="404"/>
      <c r="K103" s="404"/>
      <c r="L103" s="404"/>
      <c r="M103" s="404"/>
      <c r="N103" s="404"/>
      <c r="O103" s="404"/>
      <c r="P103" s="404"/>
      <c r="Q103" s="227"/>
      <c r="R103" s="229"/>
    </row>
    <row r="104" spans="2:63" s="225" customFormat="1" ht="7.5" customHeight="1">
      <c r="B104" s="226"/>
      <c r="C104" s="227"/>
      <c r="D104" s="227"/>
      <c r="E104" s="227"/>
      <c r="F104" s="227"/>
      <c r="G104" s="227"/>
      <c r="H104" s="227"/>
      <c r="I104" s="227"/>
      <c r="J104" s="227"/>
      <c r="K104" s="227"/>
      <c r="L104" s="227"/>
      <c r="M104" s="227"/>
      <c r="N104" s="227"/>
      <c r="O104" s="227"/>
      <c r="P104" s="227"/>
      <c r="Q104" s="227"/>
      <c r="R104" s="229"/>
    </row>
    <row r="105" spans="2:63" s="225" customFormat="1" ht="18.75" customHeight="1">
      <c r="B105" s="226"/>
      <c r="C105" s="224" t="s">
        <v>20</v>
      </c>
      <c r="D105" s="227"/>
      <c r="E105" s="227"/>
      <c r="F105" s="230" t="str">
        <f>$F$9</f>
        <v>Hlízov</v>
      </c>
      <c r="G105" s="227"/>
      <c r="H105" s="227"/>
      <c r="I105" s="227"/>
      <c r="J105" s="227"/>
      <c r="K105" s="224" t="s">
        <v>22</v>
      </c>
      <c r="L105" s="227"/>
      <c r="M105" s="503" t="str">
        <f>IF($O$9="","",$O$9)</f>
        <v/>
      </c>
      <c r="N105" s="404"/>
      <c r="O105" s="404"/>
      <c r="P105" s="404"/>
      <c r="Q105" s="227"/>
      <c r="R105" s="229"/>
    </row>
    <row r="106" spans="2:63" s="225" customFormat="1" ht="7.5" customHeight="1">
      <c r="B106" s="226"/>
      <c r="C106" s="227"/>
      <c r="D106" s="227"/>
      <c r="E106" s="227"/>
      <c r="F106" s="227"/>
      <c r="G106" s="227"/>
      <c r="H106" s="227"/>
      <c r="I106" s="227"/>
      <c r="J106" s="227"/>
      <c r="K106" s="227"/>
      <c r="L106" s="227"/>
      <c r="M106" s="227"/>
      <c r="N106" s="227"/>
      <c r="O106" s="227"/>
      <c r="P106" s="227"/>
      <c r="Q106" s="227"/>
      <c r="R106" s="229"/>
    </row>
    <row r="107" spans="2:63" s="225" customFormat="1" ht="15.75" customHeight="1">
      <c r="B107" s="226"/>
      <c r="C107" s="224" t="s">
        <v>25</v>
      </c>
      <c r="D107" s="227"/>
      <c r="E107" s="227"/>
      <c r="F107" s="230" t="str">
        <f>$E$12</f>
        <v>Obec Hlízov,285 32 Hlízov 164</v>
      </c>
      <c r="G107" s="227"/>
      <c r="H107" s="227"/>
      <c r="I107" s="227"/>
      <c r="J107" s="227"/>
      <c r="K107" s="224" t="s">
        <v>32</v>
      </c>
      <c r="L107" s="227"/>
      <c r="M107" s="415" t="str">
        <f>$E$18</f>
        <v>Beran Pavel</v>
      </c>
      <c r="N107" s="404"/>
      <c r="O107" s="404"/>
      <c r="P107" s="404"/>
      <c r="Q107" s="404"/>
      <c r="R107" s="229"/>
    </row>
    <row r="108" spans="2:63" s="225" customFormat="1" ht="15" customHeight="1">
      <c r="B108" s="226"/>
      <c r="C108" s="224" t="s">
        <v>30</v>
      </c>
      <c r="D108" s="227"/>
      <c r="E108" s="227"/>
      <c r="F108" s="230" t="str">
        <f>IF($E$15="","",$E$15)</f>
        <v>dosud neurčen</v>
      </c>
      <c r="G108" s="227"/>
      <c r="H108" s="227"/>
      <c r="I108" s="227"/>
      <c r="J108" s="227"/>
      <c r="K108" s="224" t="s">
        <v>35</v>
      </c>
      <c r="L108" s="227"/>
      <c r="M108" s="415" t="str">
        <f>$E$21</f>
        <v>Beran Pavel</v>
      </c>
      <c r="N108" s="404"/>
      <c r="O108" s="404"/>
      <c r="P108" s="404"/>
      <c r="Q108" s="404"/>
      <c r="R108" s="229"/>
    </row>
    <row r="109" spans="2:63" s="225" customFormat="1" ht="11.25" customHeight="1">
      <c r="B109" s="226"/>
      <c r="C109" s="227"/>
      <c r="D109" s="227"/>
      <c r="E109" s="227"/>
      <c r="F109" s="227"/>
      <c r="G109" s="227"/>
      <c r="H109" s="227"/>
      <c r="I109" s="227"/>
      <c r="J109" s="227"/>
      <c r="K109" s="227"/>
      <c r="L109" s="227"/>
      <c r="M109" s="227"/>
      <c r="N109" s="227"/>
      <c r="O109" s="227"/>
      <c r="P109" s="227"/>
      <c r="Q109" s="227"/>
      <c r="R109" s="229"/>
    </row>
    <row r="110" spans="2:63" s="276" customFormat="1" ht="30" customHeight="1">
      <c r="B110" s="277"/>
      <c r="C110" s="278" t="s">
        <v>116</v>
      </c>
      <c r="D110" s="279" t="s">
        <v>117</v>
      </c>
      <c r="E110" s="279" t="s">
        <v>57</v>
      </c>
      <c r="F110" s="504" t="s">
        <v>118</v>
      </c>
      <c r="G110" s="505"/>
      <c r="H110" s="505"/>
      <c r="I110" s="505"/>
      <c r="J110" s="279" t="s">
        <v>119</v>
      </c>
      <c r="K110" s="279" t="s">
        <v>120</v>
      </c>
      <c r="L110" s="504" t="s">
        <v>121</v>
      </c>
      <c r="M110" s="505"/>
      <c r="N110" s="504" t="s">
        <v>122</v>
      </c>
      <c r="O110" s="505"/>
      <c r="P110" s="505"/>
      <c r="Q110" s="506"/>
      <c r="R110" s="280"/>
      <c r="T110" s="281" t="s">
        <v>123</v>
      </c>
      <c r="U110" s="282" t="s">
        <v>39</v>
      </c>
      <c r="V110" s="282" t="s">
        <v>124</v>
      </c>
      <c r="W110" s="282" t="s">
        <v>125</v>
      </c>
      <c r="X110" s="282" t="s">
        <v>126</v>
      </c>
      <c r="Y110" s="282" t="s">
        <v>127</v>
      </c>
      <c r="Z110" s="282" t="s">
        <v>128</v>
      </c>
      <c r="AA110" s="283" t="s">
        <v>129</v>
      </c>
    </row>
    <row r="111" spans="2:63" s="225" customFormat="1" ht="30" customHeight="1">
      <c r="B111" s="226"/>
      <c r="C111" s="262" t="s">
        <v>96</v>
      </c>
      <c r="D111" s="227"/>
      <c r="E111" s="227"/>
      <c r="F111" s="227"/>
      <c r="G111" s="227"/>
      <c r="H111" s="227"/>
      <c r="I111" s="227"/>
      <c r="J111" s="227"/>
      <c r="K111" s="227"/>
      <c r="L111" s="227"/>
      <c r="M111" s="227"/>
      <c r="N111" s="497">
        <f>$BK$111</f>
        <v>0</v>
      </c>
      <c r="O111" s="404"/>
      <c r="P111" s="404"/>
      <c r="Q111" s="404"/>
      <c r="R111" s="229"/>
      <c r="T111" s="284"/>
      <c r="U111" s="235"/>
      <c r="V111" s="235"/>
      <c r="W111" s="285">
        <f>$W$112</f>
        <v>8.8915199999999981</v>
      </c>
      <c r="X111" s="235"/>
      <c r="Y111" s="285">
        <f>$Y$112</f>
        <v>0</v>
      </c>
      <c r="Z111" s="235"/>
      <c r="AA111" s="286">
        <f>$AA$112</f>
        <v>0</v>
      </c>
      <c r="AT111" s="225" t="s">
        <v>73</v>
      </c>
      <c r="AU111" s="225" t="s">
        <v>102</v>
      </c>
      <c r="BK111" s="287">
        <f>$BK$112</f>
        <v>0</v>
      </c>
    </row>
    <row r="112" spans="2:63" s="288" customFormat="1" ht="37.5" customHeight="1">
      <c r="B112" s="289"/>
      <c r="C112" s="290"/>
      <c r="D112" s="291" t="s">
        <v>103</v>
      </c>
      <c r="E112" s="291"/>
      <c r="F112" s="291"/>
      <c r="G112" s="291"/>
      <c r="H112" s="291"/>
      <c r="I112" s="291"/>
      <c r="J112" s="291"/>
      <c r="K112" s="291"/>
      <c r="L112" s="291"/>
      <c r="M112" s="291"/>
      <c r="N112" s="498">
        <f>$BK$112</f>
        <v>0</v>
      </c>
      <c r="O112" s="499"/>
      <c r="P112" s="499"/>
      <c r="Q112" s="499"/>
      <c r="R112" s="292"/>
      <c r="T112" s="293"/>
      <c r="U112" s="290"/>
      <c r="V112" s="290"/>
      <c r="W112" s="294">
        <f>$W$113</f>
        <v>8.8915199999999981</v>
      </c>
      <c r="X112" s="290"/>
      <c r="Y112" s="294">
        <f>$Y$113</f>
        <v>0</v>
      </c>
      <c r="Z112" s="290"/>
      <c r="AA112" s="295">
        <f>$AA$113</f>
        <v>0</v>
      </c>
      <c r="AR112" s="296" t="s">
        <v>19</v>
      </c>
      <c r="AT112" s="296" t="s">
        <v>73</v>
      </c>
      <c r="AU112" s="296" t="s">
        <v>74</v>
      </c>
      <c r="AY112" s="296" t="s">
        <v>130</v>
      </c>
      <c r="BK112" s="297">
        <f>$BK$113</f>
        <v>0</v>
      </c>
    </row>
    <row r="113" spans="2:65" s="288" customFormat="1" ht="21" customHeight="1">
      <c r="B113" s="289"/>
      <c r="C113" s="290"/>
      <c r="D113" s="298" t="s">
        <v>316</v>
      </c>
      <c r="E113" s="298"/>
      <c r="F113" s="298"/>
      <c r="G113" s="298"/>
      <c r="H113" s="298"/>
      <c r="I113" s="298"/>
      <c r="J113" s="298"/>
      <c r="K113" s="298"/>
      <c r="L113" s="298"/>
      <c r="M113" s="298"/>
      <c r="N113" s="500">
        <f>$BK$113</f>
        <v>0</v>
      </c>
      <c r="O113" s="499"/>
      <c r="P113" s="499"/>
      <c r="Q113" s="499"/>
      <c r="R113" s="292"/>
      <c r="T113" s="293"/>
      <c r="U113" s="290"/>
      <c r="V113" s="290"/>
      <c r="W113" s="294">
        <f>SUM($W$114:$W$117)</f>
        <v>8.8915199999999981</v>
      </c>
      <c r="X113" s="290"/>
      <c r="Y113" s="294">
        <f>SUM($Y$114:$Y$117)</f>
        <v>0</v>
      </c>
      <c r="Z113" s="290"/>
      <c r="AA113" s="295">
        <f>SUM($AA$114:$AA$117)</f>
        <v>0</v>
      </c>
      <c r="AR113" s="296" t="s">
        <v>19</v>
      </c>
      <c r="AT113" s="296" t="s">
        <v>73</v>
      </c>
      <c r="AU113" s="296" t="s">
        <v>19</v>
      </c>
      <c r="AY113" s="296" t="s">
        <v>130</v>
      </c>
      <c r="BK113" s="297">
        <f>SUM($BK$114:$BK$117)</f>
        <v>0</v>
      </c>
    </row>
    <row r="114" spans="2:65" s="225" customFormat="1" ht="39" customHeight="1">
      <c r="B114" s="226"/>
      <c r="C114" s="299" t="s">
        <v>215</v>
      </c>
      <c r="D114" s="299" t="s">
        <v>131</v>
      </c>
      <c r="E114" s="300" t="s">
        <v>317</v>
      </c>
      <c r="F114" s="494" t="s">
        <v>318</v>
      </c>
      <c r="G114" s="495"/>
      <c r="H114" s="495"/>
      <c r="I114" s="495"/>
      <c r="J114" s="301" t="s">
        <v>213</v>
      </c>
      <c r="K114" s="302">
        <v>5.0519999999999996</v>
      </c>
      <c r="L114" s="496"/>
      <c r="M114" s="495"/>
      <c r="N114" s="496">
        <f>ROUND($L$114*$K$114,2)</f>
        <v>0</v>
      </c>
      <c r="O114" s="495"/>
      <c r="P114" s="495"/>
      <c r="Q114" s="495"/>
      <c r="R114" s="229"/>
      <c r="T114" s="303"/>
      <c r="U114" s="304" t="s">
        <v>40</v>
      </c>
      <c r="V114" s="305">
        <v>1.569</v>
      </c>
      <c r="W114" s="305">
        <f>$V$114*$K$114</f>
        <v>7.9265879999999989</v>
      </c>
      <c r="X114" s="305">
        <v>0</v>
      </c>
      <c r="Y114" s="305">
        <f>$X$114*$K$114</f>
        <v>0</v>
      </c>
      <c r="Z114" s="305">
        <v>0</v>
      </c>
      <c r="AA114" s="306">
        <f>$Z$114*$K$114</f>
        <v>0</v>
      </c>
      <c r="AR114" s="225" t="s">
        <v>135</v>
      </c>
      <c r="AT114" s="225" t="s">
        <v>131</v>
      </c>
      <c r="AU114" s="225" t="s">
        <v>92</v>
      </c>
      <c r="AY114" s="225" t="s">
        <v>130</v>
      </c>
      <c r="BE114" s="307">
        <f>IF($U$114="základní",$N$114,0)</f>
        <v>0</v>
      </c>
      <c r="BF114" s="307">
        <f>IF($U$114="snížená",$N$114,0)</f>
        <v>0</v>
      </c>
      <c r="BG114" s="307">
        <f>IF($U$114="zákl. přenesená",$N$114,0)</f>
        <v>0</v>
      </c>
      <c r="BH114" s="307">
        <f>IF($U$114="sníž. přenesená",$N$114,0)</f>
        <v>0</v>
      </c>
      <c r="BI114" s="307">
        <f>IF($U$114="nulová",$N$114,0)</f>
        <v>0</v>
      </c>
      <c r="BJ114" s="225" t="s">
        <v>19</v>
      </c>
      <c r="BK114" s="307">
        <f>ROUND($L$114*$K$114,2)</f>
        <v>0</v>
      </c>
      <c r="BL114" s="225" t="s">
        <v>135</v>
      </c>
      <c r="BM114" s="225" t="s">
        <v>319</v>
      </c>
    </row>
    <row r="115" spans="2:65" s="225" customFormat="1" ht="27" customHeight="1">
      <c r="B115" s="226"/>
      <c r="C115" s="299" t="s">
        <v>219</v>
      </c>
      <c r="D115" s="299" t="s">
        <v>131</v>
      </c>
      <c r="E115" s="300" t="s">
        <v>320</v>
      </c>
      <c r="F115" s="494" t="s">
        <v>321</v>
      </c>
      <c r="G115" s="495"/>
      <c r="H115" s="495"/>
      <c r="I115" s="495"/>
      <c r="J115" s="301" t="s">
        <v>213</v>
      </c>
      <c r="K115" s="302">
        <v>5.0519999999999996</v>
      </c>
      <c r="L115" s="496"/>
      <c r="M115" s="495"/>
      <c r="N115" s="496">
        <f>ROUND($L$115*$K$115,2)</f>
        <v>0</v>
      </c>
      <c r="O115" s="495"/>
      <c r="P115" s="495"/>
      <c r="Q115" s="495"/>
      <c r="R115" s="229"/>
      <c r="T115" s="303"/>
      <c r="U115" s="304" t="s">
        <v>40</v>
      </c>
      <c r="V115" s="305">
        <v>0.125</v>
      </c>
      <c r="W115" s="305">
        <f>$V$115*$K$115</f>
        <v>0.63149999999999995</v>
      </c>
      <c r="X115" s="305">
        <v>0</v>
      </c>
      <c r="Y115" s="305">
        <f>$X$115*$K$115</f>
        <v>0</v>
      </c>
      <c r="Z115" s="305">
        <v>0</v>
      </c>
      <c r="AA115" s="306">
        <f>$Z$115*$K$115</f>
        <v>0</v>
      </c>
      <c r="AR115" s="225" t="s">
        <v>135</v>
      </c>
      <c r="AT115" s="225" t="s">
        <v>131</v>
      </c>
      <c r="AU115" s="225" t="s">
        <v>92</v>
      </c>
      <c r="AY115" s="225" t="s">
        <v>130</v>
      </c>
      <c r="BE115" s="307">
        <f>IF($U$115="základní",$N$115,0)</f>
        <v>0</v>
      </c>
      <c r="BF115" s="307">
        <f>IF($U$115="snížená",$N$115,0)</f>
        <v>0</v>
      </c>
      <c r="BG115" s="307">
        <f>IF($U$115="zákl. přenesená",$N$115,0)</f>
        <v>0</v>
      </c>
      <c r="BH115" s="307">
        <f>IF($U$115="sníž. přenesená",$N$115,0)</f>
        <v>0</v>
      </c>
      <c r="BI115" s="307">
        <f>IF($U$115="nulová",$N$115,0)</f>
        <v>0</v>
      </c>
      <c r="BJ115" s="225" t="s">
        <v>19</v>
      </c>
      <c r="BK115" s="307">
        <f>ROUND($L$115*$K$115,2)</f>
        <v>0</v>
      </c>
      <c r="BL115" s="225" t="s">
        <v>135</v>
      </c>
      <c r="BM115" s="225" t="s">
        <v>322</v>
      </c>
    </row>
    <row r="116" spans="2:65" s="225" customFormat="1" ht="27" customHeight="1">
      <c r="B116" s="226"/>
      <c r="C116" s="299" t="s">
        <v>223</v>
      </c>
      <c r="D116" s="299" t="s">
        <v>131</v>
      </c>
      <c r="E116" s="300" t="s">
        <v>323</v>
      </c>
      <c r="F116" s="494" t="s">
        <v>324</v>
      </c>
      <c r="G116" s="495"/>
      <c r="H116" s="495"/>
      <c r="I116" s="495"/>
      <c r="J116" s="301" t="s">
        <v>213</v>
      </c>
      <c r="K116" s="302">
        <v>55.572000000000003</v>
      </c>
      <c r="L116" s="496"/>
      <c r="M116" s="495"/>
      <c r="N116" s="496">
        <f>ROUND($L$116*$K$116,2)</f>
        <v>0</v>
      </c>
      <c r="O116" s="495"/>
      <c r="P116" s="495"/>
      <c r="Q116" s="495"/>
      <c r="R116" s="229"/>
      <c r="T116" s="303"/>
      <c r="U116" s="304" t="s">
        <v>40</v>
      </c>
      <c r="V116" s="305">
        <v>6.0000000000000001E-3</v>
      </c>
      <c r="W116" s="305">
        <f>$V$116*$K$116</f>
        <v>0.33343200000000001</v>
      </c>
      <c r="X116" s="305">
        <v>0</v>
      </c>
      <c r="Y116" s="305">
        <f>$X$116*$K$116</f>
        <v>0</v>
      </c>
      <c r="Z116" s="305">
        <v>0</v>
      </c>
      <c r="AA116" s="306">
        <f>$Z$116*$K$116</f>
        <v>0</v>
      </c>
      <c r="AR116" s="225" t="s">
        <v>135</v>
      </c>
      <c r="AT116" s="225" t="s">
        <v>131</v>
      </c>
      <c r="AU116" s="225" t="s">
        <v>92</v>
      </c>
      <c r="AY116" s="225" t="s">
        <v>130</v>
      </c>
      <c r="BE116" s="307">
        <f>IF($U$116="základní",$N$116,0)</f>
        <v>0</v>
      </c>
      <c r="BF116" s="307">
        <f>IF($U$116="snížená",$N$116,0)</f>
        <v>0</v>
      </c>
      <c r="BG116" s="307">
        <f>IF($U$116="zákl. přenesená",$N$116,0)</f>
        <v>0</v>
      </c>
      <c r="BH116" s="307">
        <f>IF($U$116="sníž. přenesená",$N$116,0)</f>
        <v>0</v>
      </c>
      <c r="BI116" s="307">
        <f>IF($U$116="nulová",$N$116,0)</f>
        <v>0</v>
      </c>
      <c r="BJ116" s="225" t="s">
        <v>19</v>
      </c>
      <c r="BK116" s="307">
        <f>ROUND($L$116*$K$116,2)</f>
        <v>0</v>
      </c>
      <c r="BL116" s="225" t="s">
        <v>135</v>
      </c>
      <c r="BM116" s="225" t="s">
        <v>325</v>
      </c>
    </row>
    <row r="117" spans="2:65" s="225" customFormat="1" ht="27" customHeight="1">
      <c r="B117" s="226"/>
      <c r="C117" s="299" t="s">
        <v>229</v>
      </c>
      <c r="D117" s="299" t="s">
        <v>131</v>
      </c>
      <c r="E117" s="300" t="s">
        <v>326</v>
      </c>
      <c r="F117" s="494" t="s">
        <v>327</v>
      </c>
      <c r="G117" s="495"/>
      <c r="H117" s="495"/>
      <c r="I117" s="495"/>
      <c r="J117" s="301" t="s">
        <v>213</v>
      </c>
      <c r="K117" s="302">
        <v>5.0519999999999996</v>
      </c>
      <c r="L117" s="496"/>
      <c r="M117" s="495"/>
      <c r="N117" s="496">
        <f>ROUND($L$117*$K$117,2)</f>
        <v>0</v>
      </c>
      <c r="O117" s="495"/>
      <c r="P117" s="495"/>
      <c r="Q117" s="495"/>
      <c r="R117" s="229"/>
      <c r="T117" s="303"/>
      <c r="U117" s="308" t="s">
        <v>40</v>
      </c>
      <c r="V117" s="309">
        <v>0</v>
      </c>
      <c r="W117" s="309">
        <f>$V$117*$K$117</f>
        <v>0</v>
      </c>
      <c r="X117" s="309">
        <v>0</v>
      </c>
      <c r="Y117" s="309">
        <f>$X$117*$K$117</f>
        <v>0</v>
      </c>
      <c r="Z117" s="309">
        <v>0</v>
      </c>
      <c r="AA117" s="310">
        <f>$Z$117*$K$117</f>
        <v>0</v>
      </c>
      <c r="AR117" s="225" t="s">
        <v>135</v>
      </c>
      <c r="AT117" s="225" t="s">
        <v>131</v>
      </c>
      <c r="AU117" s="225" t="s">
        <v>92</v>
      </c>
      <c r="AY117" s="225" t="s">
        <v>130</v>
      </c>
      <c r="BE117" s="307">
        <f>IF($U$117="základní",$N$117,0)</f>
        <v>0</v>
      </c>
      <c r="BF117" s="307">
        <f>IF($U$117="snížená",$N$117,0)</f>
        <v>0</v>
      </c>
      <c r="BG117" s="307">
        <f>IF($U$117="zákl. přenesená",$N$117,0)</f>
        <v>0</v>
      </c>
      <c r="BH117" s="307">
        <f>IF($U$117="sníž. přenesená",$N$117,0)</f>
        <v>0</v>
      </c>
      <c r="BI117" s="307">
        <f>IF($U$117="nulová",$N$117,0)</f>
        <v>0</v>
      </c>
      <c r="BJ117" s="225" t="s">
        <v>19</v>
      </c>
      <c r="BK117" s="307">
        <f>ROUND($L$117*$K$117,2)</f>
        <v>0</v>
      </c>
      <c r="BL117" s="225" t="s">
        <v>135</v>
      </c>
      <c r="BM117" s="225" t="s">
        <v>328</v>
      </c>
    </row>
    <row r="118" spans="2:65" s="225" customFormat="1" ht="7.5" customHeight="1">
      <c r="B118" s="255"/>
      <c r="C118" s="256"/>
      <c r="D118" s="256"/>
      <c r="E118" s="256"/>
      <c r="F118" s="256"/>
      <c r="G118" s="256"/>
      <c r="H118" s="256"/>
      <c r="I118" s="256"/>
      <c r="J118" s="256"/>
      <c r="K118" s="256"/>
      <c r="L118" s="256"/>
      <c r="M118" s="256"/>
      <c r="N118" s="256"/>
      <c r="O118" s="256"/>
      <c r="P118" s="256"/>
      <c r="Q118" s="256"/>
      <c r="R118" s="257"/>
    </row>
    <row r="119" spans="2:65" s="216" customFormat="1" ht="14.25" customHeight="1"/>
  </sheetData>
  <mergeCells count="67">
    <mergeCell ref="H1:K1"/>
    <mergeCell ref="C2:Q2"/>
    <mergeCell ref="S2:AC2"/>
    <mergeCell ref="C4:Q4"/>
    <mergeCell ref="F6:P6"/>
    <mergeCell ref="F7:P7"/>
    <mergeCell ref="O9:P9"/>
    <mergeCell ref="O11:P11"/>
    <mergeCell ref="O12:P12"/>
    <mergeCell ref="O14:P14"/>
    <mergeCell ref="O15:P15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N89:Q89"/>
    <mergeCell ref="N90:Q90"/>
    <mergeCell ref="N92:Q92"/>
    <mergeCell ref="L94:Q94"/>
    <mergeCell ref="C100:Q100"/>
    <mergeCell ref="F102:P102"/>
    <mergeCell ref="F103:P103"/>
    <mergeCell ref="M105:P105"/>
    <mergeCell ref="M107:Q107"/>
    <mergeCell ref="M108:Q108"/>
    <mergeCell ref="F110:I110"/>
    <mergeCell ref="L110:M110"/>
    <mergeCell ref="N110:Q110"/>
    <mergeCell ref="N111:Q111"/>
    <mergeCell ref="N112:Q112"/>
    <mergeCell ref="N113:Q113"/>
    <mergeCell ref="F114:I114"/>
    <mergeCell ref="L114:M114"/>
    <mergeCell ref="N114:Q114"/>
    <mergeCell ref="F117:I117"/>
    <mergeCell ref="L117:M117"/>
    <mergeCell ref="N117:Q117"/>
    <mergeCell ref="F115:I115"/>
    <mergeCell ref="L115:M115"/>
    <mergeCell ref="N115:Q115"/>
    <mergeCell ref="F116:I116"/>
    <mergeCell ref="L116:M116"/>
    <mergeCell ref="N116:Q116"/>
  </mergeCells>
  <hyperlinks>
    <hyperlink ref="F1:G1" location="C2" tooltip="Krycí list rozpočtu" display="1) Krycí list rozpočtu"/>
    <hyperlink ref="H1:K1" location="C86" tooltip="Rekapitulace rozpočtu" display="2) Rekapitulace rozpočtu"/>
    <hyperlink ref="L1" location="C110" tooltip="Rozpočet" display="3) Rozpočet"/>
    <hyperlink ref="S1:T1" location="'Rekapitulace stavby'!C2" tooltip="Rekapitulace stavby" display="Rekapitulace stavby"/>
  </hyperlink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M182"/>
  <sheetViews>
    <sheetView topLeftCell="A175" workbookViewId="0">
      <selection activeCell="N182" sqref="N182"/>
    </sheetView>
  </sheetViews>
  <sheetFormatPr defaultColWidth="10.5" defaultRowHeight="14.25" customHeight="1"/>
  <cols>
    <col min="1" max="1" width="8.33203125" style="113" customWidth="1"/>
    <col min="2" max="2" width="1.6640625" style="113" customWidth="1"/>
    <col min="3" max="3" width="4.1640625" style="113" customWidth="1"/>
    <col min="4" max="4" width="4.33203125" style="113" customWidth="1"/>
    <col min="5" max="5" width="17.1640625" style="113" customWidth="1"/>
    <col min="6" max="7" width="11.1640625" style="113" customWidth="1"/>
    <col min="8" max="8" width="12.5" style="113" customWidth="1"/>
    <col min="9" max="9" width="7" style="113" customWidth="1"/>
    <col min="10" max="10" width="5.1640625" style="113" customWidth="1"/>
    <col min="11" max="11" width="11.5" style="113" customWidth="1"/>
    <col min="12" max="12" width="12" style="113" customWidth="1"/>
    <col min="13" max="14" width="6" style="113" customWidth="1"/>
    <col min="15" max="15" width="2" style="113" customWidth="1"/>
    <col min="16" max="16" width="12.5" style="113" customWidth="1"/>
    <col min="17" max="17" width="4.1640625" style="113" customWidth="1"/>
    <col min="18" max="18" width="1.6640625" style="113" customWidth="1"/>
    <col min="19" max="19" width="8.1640625" style="113" customWidth="1"/>
    <col min="20" max="20" width="29.6640625" style="113" hidden="1" customWidth="1"/>
    <col min="21" max="21" width="16.33203125" style="113" hidden="1" customWidth="1"/>
    <col min="22" max="22" width="12.33203125" style="113" hidden="1" customWidth="1"/>
    <col min="23" max="23" width="16.33203125" style="113" hidden="1" customWidth="1"/>
    <col min="24" max="24" width="12.1640625" style="113" hidden="1" customWidth="1"/>
    <col min="25" max="25" width="15" style="113" hidden="1" customWidth="1"/>
    <col min="26" max="26" width="11" style="113" hidden="1" customWidth="1"/>
    <col min="27" max="27" width="15" style="113" hidden="1" customWidth="1"/>
    <col min="28" max="28" width="16.33203125" style="113" hidden="1" customWidth="1"/>
    <col min="29" max="29" width="11" style="113" customWidth="1"/>
    <col min="30" max="30" width="15" style="113" customWidth="1"/>
    <col min="31" max="31" width="16.33203125" style="113" customWidth="1"/>
    <col min="32" max="43" width="10.5" style="113" customWidth="1"/>
    <col min="44" max="64" width="10.5" style="113" hidden="1" customWidth="1"/>
    <col min="65" max="16384" width="10.5" style="113"/>
  </cols>
  <sheetData>
    <row r="1" spans="1:46" s="112" customFormat="1" ht="22.5" customHeight="1">
      <c r="A1" s="108"/>
      <c r="B1" s="109"/>
      <c r="C1" s="109"/>
      <c r="D1" s="110" t="s">
        <v>1</v>
      </c>
      <c r="E1" s="109"/>
      <c r="F1" s="111" t="s">
        <v>309</v>
      </c>
      <c r="G1" s="111"/>
      <c r="H1" s="488" t="s">
        <v>310</v>
      </c>
      <c r="I1" s="488"/>
      <c r="J1" s="488"/>
      <c r="K1" s="488"/>
      <c r="L1" s="111" t="s">
        <v>311</v>
      </c>
      <c r="M1" s="109"/>
      <c r="N1" s="109"/>
      <c r="O1" s="110" t="s">
        <v>91</v>
      </c>
      <c r="P1" s="109"/>
      <c r="Q1" s="109"/>
      <c r="R1" s="109"/>
      <c r="S1" s="111" t="s">
        <v>312</v>
      </c>
      <c r="T1" s="111"/>
      <c r="U1" s="108"/>
      <c r="V1" s="108"/>
    </row>
    <row r="2" spans="1:46" ht="37.5" customHeight="1">
      <c r="C2" s="489" t="s">
        <v>5</v>
      </c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S2" s="491" t="s">
        <v>6</v>
      </c>
      <c r="T2" s="490"/>
      <c r="U2" s="490"/>
      <c r="V2" s="490"/>
      <c r="W2" s="490"/>
      <c r="X2" s="490"/>
      <c r="Y2" s="490"/>
      <c r="Z2" s="490"/>
      <c r="AA2" s="490"/>
      <c r="AB2" s="490"/>
      <c r="AC2" s="490"/>
      <c r="AT2" s="113" t="s">
        <v>333</v>
      </c>
    </row>
    <row r="3" spans="1:46" ht="7.5" customHeight="1">
      <c r="B3" s="114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6"/>
      <c r="AT3" s="113" t="s">
        <v>92</v>
      </c>
    </row>
    <row r="4" spans="1:46" ht="37.5" customHeight="1">
      <c r="B4" s="117"/>
      <c r="C4" s="395" t="s">
        <v>93</v>
      </c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  <c r="R4" s="118"/>
      <c r="T4" s="119" t="s">
        <v>11</v>
      </c>
      <c r="AT4" s="113" t="s">
        <v>4</v>
      </c>
    </row>
    <row r="5" spans="1:46" ht="7.5" customHeight="1">
      <c r="B5" s="117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18"/>
    </row>
    <row r="6" spans="1:46" ht="26.25" customHeight="1">
      <c r="B6" s="117"/>
      <c r="C6" s="120"/>
      <c r="D6" s="121" t="s">
        <v>15</v>
      </c>
      <c r="E6" s="120"/>
      <c r="F6" s="467" t="str">
        <f>'Rekapitulace stavby'!K6</f>
        <v>Údržba a obnova hřbitovních staveb</v>
      </c>
      <c r="G6" s="492"/>
      <c r="H6" s="492"/>
      <c r="I6" s="492"/>
      <c r="J6" s="492"/>
      <c r="K6" s="492"/>
      <c r="L6" s="492"/>
      <c r="M6" s="492"/>
      <c r="N6" s="492"/>
      <c r="O6" s="492"/>
      <c r="P6" s="492"/>
      <c r="Q6" s="120"/>
      <c r="R6" s="118"/>
    </row>
    <row r="7" spans="1:46" s="122" customFormat="1" ht="33.75" customHeight="1">
      <c r="B7" s="123"/>
      <c r="C7" s="124"/>
      <c r="D7" s="125" t="s">
        <v>94</v>
      </c>
      <c r="E7" s="124"/>
      <c r="F7" s="493" t="s">
        <v>334</v>
      </c>
      <c r="G7" s="463"/>
      <c r="H7" s="463"/>
      <c r="I7" s="463"/>
      <c r="J7" s="463"/>
      <c r="K7" s="463"/>
      <c r="L7" s="463"/>
      <c r="M7" s="463"/>
      <c r="N7" s="463"/>
      <c r="O7" s="463"/>
      <c r="P7" s="463"/>
      <c r="Q7" s="124"/>
      <c r="R7" s="126"/>
    </row>
    <row r="8" spans="1:46" s="122" customFormat="1" ht="15" customHeight="1">
      <c r="B8" s="123"/>
      <c r="C8" s="124"/>
      <c r="D8" s="121" t="s">
        <v>17</v>
      </c>
      <c r="E8" s="124"/>
      <c r="F8" s="127"/>
      <c r="G8" s="124"/>
      <c r="H8" s="124"/>
      <c r="I8" s="124"/>
      <c r="J8" s="124"/>
      <c r="K8" s="124"/>
      <c r="L8" s="124"/>
      <c r="M8" s="121" t="s">
        <v>18</v>
      </c>
      <c r="N8" s="124"/>
      <c r="O8" s="127"/>
      <c r="P8" s="124"/>
      <c r="Q8" s="124"/>
      <c r="R8" s="126"/>
    </row>
    <row r="9" spans="1:46" s="122" customFormat="1" ht="15" customHeight="1">
      <c r="B9" s="123"/>
      <c r="C9" s="124"/>
      <c r="D9" s="121" t="s">
        <v>20</v>
      </c>
      <c r="E9" s="124"/>
      <c r="F9" s="127" t="s">
        <v>21</v>
      </c>
      <c r="G9" s="124"/>
      <c r="H9" s="124"/>
      <c r="I9" s="124"/>
      <c r="J9" s="124"/>
      <c r="K9" s="124"/>
      <c r="L9" s="124"/>
      <c r="M9" s="121" t="s">
        <v>22</v>
      </c>
      <c r="N9" s="124"/>
      <c r="O9" s="468"/>
      <c r="P9" s="463"/>
      <c r="Q9" s="124"/>
      <c r="R9" s="126"/>
    </row>
    <row r="10" spans="1:46" s="122" customFormat="1" ht="12" customHeight="1">
      <c r="B10" s="123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6"/>
    </row>
    <row r="11" spans="1:46" s="122" customFormat="1" ht="15" customHeight="1">
      <c r="B11" s="123"/>
      <c r="C11" s="124"/>
      <c r="D11" s="121" t="s">
        <v>25</v>
      </c>
      <c r="E11" s="124"/>
      <c r="F11" s="124"/>
      <c r="G11" s="124"/>
      <c r="H11" s="124"/>
      <c r="I11" s="124"/>
      <c r="J11" s="124"/>
      <c r="K11" s="124"/>
      <c r="L11" s="124"/>
      <c r="M11" s="121" t="s">
        <v>26</v>
      </c>
      <c r="N11" s="124"/>
      <c r="O11" s="398" t="s">
        <v>27</v>
      </c>
      <c r="P11" s="463"/>
      <c r="Q11" s="124"/>
      <c r="R11" s="126"/>
    </row>
    <row r="12" spans="1:46" s="122" customFormat="1" ht="18.75" customHeight="1">
      <c r="B12" s="123"/>
      <c r="C12" s="124"/>
      <c r="D12" s="124"/>
      <c r="E12" s="127" t="s">
        <v>28</v>
      </c>
      <c r="F12" s="124"/>
      <c r="G12" s="124"/>
      <c r="H12" s="124"/>
      <c r="I12" s="124"/>
      <c r="J12" s="124"/>
      <c r="K12" s="124"/>
      <c r="L12" s="124"/>
      <c r="M12" s="121" t="s">
        <v>29</v>
      </c>
      <c r="N12" s="124"/>
      <c r="O12" s="398"/>
      <c r="P12" s="463"/>
      <c r="Q12" s="124"/>
      <c r="R12" s="126"/>
    </row>
    <row r="13" spans="1:46" s="122" customFormat="1" ht="7.5" customHeight="1">
      <c r="B13" s="123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6"/>
    </row>
    <row r="14" spans="1:46" s="122" customFormat="1" ht="15" customHeight="1">
      <c r="B14" s="123"/>
      <c r="C14" s="124"/>
      <c r="D14" s="121" t="s">
        <v>30</v>
      </c>
      <c r="E14" s="124"/>
      <c r="F14" s="124"/>
      <c r="G14" s="124"/>
      <c r="H14" s="124"/>
      <c r="I14" s="124"/>
      <c r="J14" s="124"/>
      <c r="K14" s="124"/>
      <c r="L14" s="124"/>
      <c r="M14" s="121" t="s">
        <v>26</v>
      </c>
      <c r="N14" s="124"/>
      <c r="O14" s="398"/>
      <c r="P14" s="463"/>
      <c r="Q14" s="124"/>
      <c r="R14" s="126"/>
    </row>
    <row r="15" spans="1:46" s="122" customFormat="1" ht="18.75" customHeight="1">
      <c r="B15" s="123"/>
      <c r="C15" s="124"/>
      <c r="D15" s="124"/>
      <c r="E15" s="127" t="s">
        <v>31</v>
      </c>
      <c r="F15" s="124"/>
      <c r="G15" s="124"/>
      <c r="H15" s="124"/>
      <c r="I15" s="124"/>
      <c r="J15" s="124"/>
      <c r="K15" s="124"/>
      <c r="L15" s="124"/>
      <c r="M15" s="121" t="s">
        <v>29</v>
      </c>
      <c r="N15" s="124"/>
      <c r="O15" s="398"/>
      <c r="P15" s="463"/>
      <c r="Q15" s="124"/>
      <c r="R15" s="126"/>
    </row>
    <row r="16" spans="1:46" s="122" customFormat="1" ht="7.5" customHeight="1">
      <c r="B16" s="123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6"/>
    </row>
    <row r="17" spans="2:18" s="122" customFormat="1" ht="15" customHeight="1">
      <c r="B17" s="123"/>
      <c r="C17" s="124"/>
      <c r="D17" s="121" t="s">
        <v>32</v>
      </c>
      <c r="E17" s="124"/>
      <c r="F17" s="124"/>
      <c r="G17" s="124"/>
      <c r="H17" s="124"/>
      <c r="I17" s="124"/>
      <c r="J17" s="124"/>
      <c r="K17" s="124"/>
      <c r="L17" s="124"/>
      <c r="M17" s="121" t="s">
        <v>26</v>
      </c>
      <c r="N17" s="124"/>
      <c r="O17" s="398"/>
      <c r="P17" s="463"/>
      <c r="Q17" s="124"/>
      <c r="R17" s="126"/>
    </row>
    <row r="18" spans="2:18" s="122" customFormat="1" ht="18.75" customHeight="1">
      <c r="B18" s="123"/>
      <c r="C18" s="124"/>
      <c r="D18" s="124"/>
      <c r="E18" s="127" t="s">
        <v>33</v>
      </c>
      <c r="F18" s="124"/>
      <c r="G18" s="124"/>
      <c r="H18" s="124"/>
      <c r="I18" s="124"/>
      <c r="J18" s="124"/>
      <c r="K18" s="124"/>
      <c r="L18" s="124"/>
      <c r="M18" s="121" t="s">
        <v>29</v>
      </c>
      <c r="N18" s="124"/>
      <c r="O18" s="398"/>
      <c r="P18" s="463"/>
      <c r="Q18" s="124"/>
      <c r="R18" s="126"/>
    </row>
    <row r="19" spans="2:18" s="122" customFormat="1" ht="7.5" customHeight="1">
      <c r="B19" s="123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6"/>
    </row>
    <row r="20" spans="2:18" s="122" customFormat="1" ht="15" customHeight="1">
      <c r="B20" s="123"/>
      <c r="C20" s="124"/>
      <c r="D20" s="121" t="s">
        <v>35</v>
      </c>
      <c r="E20" s="124"/>
      <c r="F20" s="124"/>
      <c r="G20" s="124"/>
      <c r="H20" s="124"/>
      <c r="I20" s="124"/>
      <c r="J20" s="124"/>
      <c r="K20" s="124"/>
      <c r="L20" s="124"/>
      <c r="M20" s="121" t="s">
        <v>26</v>
      </c>
      <c r="N20" s="124"/>
      <c r="O20" s="398"/>
      <c r="P20" s="463"/>
      <c r="Q20" s="124"/>
      <c r="R20" s="126"/>
    </row>
    <row r="21" spans="2:18" s="122" customFormat="1" ht="18.75" customHeight="1">
      <c r="B21" s="123"/>
      <c r="C21" s="124"/>
      <c r="D21" s="124"/>
      <c r="E21" s="127" t="s">
        <v>33</v>
      </c>
      <c r="F21" s="124"/>
      <c r="G21" s="124"/>
      <c r="H21" s="124"/>
      <c r="I21" s="124"/>
      <c r="J21" s="124"/>
      <c r="K21" s="124"/>
      <c r="L21" s="124"/>
      <c r="M21" s="121" t="s">
        <v>29</v>
      </c>
      <c r="N21" s="124"/>
      <c r="O21" s="398"/>
      <c r="P21" s="463"/>
      <c r="Q21" s="124"/>
      <c r="R21" s="126"/>
    </row>
    <row r="22" spans="2:18" s="122" customFormat="1" ht="7.5" customHeight="1">
      <c r="B22" s="123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6"/>
    </row>
    <row r="23" spans="2:18" s="122" customFormat="1" ht="15" customHeight="1">
      <c r="B23" s="123"/>
      <c r="C23" s="124"/>
      <c r="D23" s="121" t="s">
        <v>36</v>
      </c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6"/>
    </row>
    <row r="24" spans="2:18" s="130" customFormat="1" ht="15.75" customHeight="1">
      <c r="B24" s="131"/>
      <c r="C24" s="132"/>
      <c r="D24" s="132"/>
      <c r="E24" s="485"/>
      <c r="F24" s="486"/>
      <c r="G24" s="486"/>
      <c r="H24" s="486"/>
      <c r="I24" s="486"/>
      <c r="J24" s="486"/>
      <c r="K24" s="486"/>
      <c r="L24" s="486"/>
      <c r="M24" s="132"/>
      <c r="N24" s="132"/>
      <c r="O24" s="132"/>
      <c r="P24" s="132"/>
      <c r="Q24" s="132"/>
      <c r="R24" s="133"/>
    </row>
    <row r="25" spans="2:18" s="122" customFormat="1" ht="7.5" customHeight="1">
      <c r="B25" s="123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6"/>
    </row>
    <row r="26" spans="2:18" s="122" customFormat="1" ht="7.5" customHeight="1">
      <c r="B26" s="123"/>
      <c r="C26" s="12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24"/>
      <c r="R26" s="126"/>
    </row>
    <row r="27" spans="2:18" s="122" customFormat="1" ht="15" customHeight="1">
      <c r="B27" s="123"/>
      <c r="C27" s="124"/>
      <c r="D27" s="135" t="s">
        <v>96</v>
      </c>
      <c r="E27" s="124"/>
      <c r="F27" s="124"/>
      <c r="G27" s="124"/>
      <c r="H27" s="124"/>
      <c r="I27" s="124"/>
      <c r="J27" s="124"/>
      <c r="K27" s="124"/>
      <c r="L27" s="124"/>
      <c r="M27" s="487">
        <f>$N$88</f>
        <v>0</v>
      </c>
      <c r="N27" s="463"/>
      <c r="O27" s="463"/>
      <c r="P27" s="463"/>
      <c r="Q27" s="124"/>
      <c r="R27" s="126"/>
    </row>
    <row r="28" spans="2:18" s="122" customFormat="1" ht="15" customHeight="1">
      <c r="B28" s="123"/>
      <c r="C28" s="124"/>
      <c r="D28" s="136" t="s">
        <v>97</v>
      </c>
      <c r="E28" s="124"/>
      <c r="F28" s="124"/>
      <c r="G28" s="124"/>
      <c r="H28" s="124"/>
      <c r="I28" s="124"/>
      <c r="J28" s="124"/>
      <c r="K28" s="124"/>
      <c r="L28" s="124"/>
      <c r="M28" s="487">
        <f>$N$103</f>
        <v>0</v>
      </c>
      <c r="N28" s="463"/>
      <c r="O28" s="463"/>
      <c r="P28" s="463"/>
      <c r="Q28" s="124"/>
      <c r="R28" s="126"/>
    </row>
    <row r="29" spans="2:18" s="122" customFormat="1" ht="7.5" customHeight="1">
      <c r="B29" s="123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6"/>
    </row>
    <row r="30" spans="2:18" s="122" customFormat="1" ht="26.25" customHeight="1">
      <c r="B30" s="123"/>
      <c r="C30" s="124"/>
      <c r="D30" s="137" t="s">
        <v>38</v>
      </c>
      <c r="E30" s="124"/>
      <c r="F30" s="124"/>
      <c r="G30" s="124"/>
      <c r="H30" s="124"/>
      <c r="I30" s="124"/>
      <c r="J30" s="124"/>
      <c r="K30" s="124"/>
      <c r="L30" s="124"/>
      <c r="M30" s="484">
        <f>ROUND($M$27+$M$28,2)</f>
        <v>0</v>
      </c>
      <c r="N30" s="463"/>
      <c r="O30" s="463"/>
      <c r="P30" s="463"/>
      <c r="Q30" s="124"/>
      <c r="R30" s="126"/>
    </row>
    <row r="31" spans="2:18" s="122" customFormat="1" ht="7.5" customHeight="1">
      <c r="B31" s="123"/>
      <c r="C31" s="12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24"/>
      <c r="R31" s="126"/>
    </row>
    <row r="32" spans="2:18" s="122" customFormat="1" ht="15" customHeight="1">
      <c r="B32" s="123"/>
      <c r="C32" s="124"/>
      <c r="D32" s="138" t="s">
        <v>39</v>
      </c>
      <c r="E32" s="138" t="s">
        <v>40</v>
      </c>
      <c r="F32" s="139">
        <v>0.21</v>
      </c>
      <c r="G32" s="140" t="s">
        <v>41</v>
      </c>
      <c r="H32" s="480">
        <f>ROUND((SUM($BE$103:$BE$104)+SUM($BE$122:$BE$181)),2)</f>
        <v>0</v>
      </c>
      <c r="I32" s="463"/>
      <c r="J32" s="463"/>
      <c r="K32" s="124"/>
      <c r="L32" s="124"/>
      <c r="M32" s="480">
        <f>ROUND(ROUND((SUM($BE$103:$BE$104)+SUM($BE$122:$BE$181)),2)*$F$32,2)</f>
        <v>0</v>
      </c>
      <c r="N32" s="463"/>
      <c r="O32" s="463"/>
      <c r="P32" s="463"/>
      <c r="Q32" s="124"/>
      <c r="R32" s="126"/>
    </row>
    <row r="33" spans="2:18" s="122" customFormat="1" ht="15" customHeight="1">
      <c r="B33" s="123"/>
      <c r="C33" s="124"/>
      <c r="D33" s="124"/>
      <c r="E33" s="138" t="s">
        <v>42</v>
      </c>
      <c r="F33" s="139">
        <v>0.15</v>
      </c>
      <c r="G33" s="140" t="s">
        <v>41</v>
      </c>
      <c r="H33" s="480">
        <f>ROUND((SUM($BF$103:$BF$104)+SUM($BF$122:$BF$181)),2)</f>
        <v>0</v>
      </c>
      <c r="I33" s="463"/>
      <c r="J33" s="463"/>
      <c r="K33" s="124"/>
      <c r="L33" s="124"/>
      <c r="M33" s="480">
        <f>ROUND(ROUND((SUM($BF$103:$BF$104)+SUM($BF$122:$BF$181)),2)*$F$33,2)</f>
        <v>0</v>
      </c>
      <c r="N33" s="463"/>
      <c r="O33" s="463"/>
      <c r="P33" s="463"/>
      <c r="Q33" s="124"/>
      <c r="R33" s="126"/>
    </row>
    <row r="34" spans="2:18" s="122" customFormat="1" ht="15" hidden="1" customHeight="1">
      <c r="B34" s="123"/>
      <c r="C34" s="124"/>
      <c r="D34" s="124"/>
      <c r="E34" s="138" t="s">
        <v>43</v>
      </c>
      <c r="F34" s="139">
        <v>0.21</v>
      </c>
      <c r="G34" s="140" t="s">
        <v>41</v>
      </c>
      <c r="H34" s="480">
        <f>ROUND((SUM($BG$103:$BG$104)+SUM($BG$122:$BG$181)),2)</f>
        <v>0</v>
      </c>
      <c r="I34" s="463"/>
      <c r="J34" s="463"/>
      <c r="K34" s="124"/>
      <c r="L34" s="124"/>
      <c r="M34" s="480">
        <v>0</v>
      </c>
      <c r="N34" s="463"/>
      <c r="O34" s="463"/>
      <c r="P34" s="463"/>
      <c r="Q34" s="124"/>
      <c r="R34" s="126"/>
    </row>
    <row r="35" spans="2:18" s="122" customFormat="1" ht="15" hidden="1" customHeight="1">
      <c r="B35" s="123"/>
      <c r="C35" s="124"/>
      <c r="D35" s="124"/>
      <c r="E35" s="138" t="s">
        <v>44</v>
      </c>
      <c r="F35" s="139">
        <v>0.15</v>
      </c>
      <c r="G35" s="140" t="s">
        <v>41</v>
      </c>
      <c r="H35" s="480">
        <f>ROUND((SUM($BH$103:$BH$104)+SUM($BH$122:$BH$181)),2)</f>
        <v>0</v>
      </c>
      <c r="I35" s="463"/>
      <c r="J35" s="463"/>
      <c r="K35" s="124"/>
      <c r="L35" s="124"/>
      <c r="M35" s="480">
        <v>0</v>
      </c>
      <c r="N35" s="463"/>
      <c r="O35" s="463"/>
      <c r="P35" s="463"/>
      <c r="Q35" s="124"/>
      <c r="R35" s="126"/>
    </row>
    <row r="36" spans="2:18" s="122" customFormat="1" ht="15" hidden="1" customHeight="1">
      <c r="B36" s="123"/>
      <c r="C36" s="124"/>
      <c r="D36" s="124"/>
      <c r="E36" s="138" t="s">
        <v>45</v>
      </c>
      <c r="F36" s="139">
        <v>0</v>
      </c>
      <c r="G36" s="140" t="s">
        <v>41</v>
      </c>
      <c r="H36" s="480">
        <f>ROUND((SUM($BI$103:$BI$104)+SUM($BI$122:$BI$181)),2)</f>
        <v>0</v>
      </c>
      <c r="I36" s="463"/>
      <c r="J36" s="463"/>
      <c r="K36" s="124"/>
      <c r="L36" s="124"/>
      <c r="M36" s="480">
        <v>0</v>
      </c>
      <c r="N36" s="463"/>
      <c r="O36" s="463"/>
      <c r="P36" s="463"/>
      <c r="Q36" s="124"/>
      <c r="R36" s="126"/>
    </row>
    <row r="37" spans="2:18" s="122" customFormat="1" ht="7.5" customHeight="1">
      <c r="B37" s="123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6"/>
    </row>
    <row r="38" spans="2:18" s="122" customFormat="1" ht="26.25" customHeight="1">
      <c r="B38" s="123"/>
      <c r="C38" s="141"/>
      <c r="D38" s="142" t="s">
        <v>46</v>
      </c>
      <c r="E38" s="143"/>
      <c r="F38" s="143"/>
      <c r="G38" s="144" t="s">
        <v>47</v>
      </c>
      <c r="H38" s="145" t="s">
        <v>48</v>
      </c>
      <c r="I38" s="143"/>
      <c r="J38" s="143"/>
      <c r="K38" s="143"/>
      <c r="L38" s="481">
        <f>SUM($M$30:$M$36)</f>
        <v>0</v>
      </c>
      <c r="M38" s="482"/>
      <c r="N38" s="482"/>
      <c r="O38" s="482"/>
      <c r="P38" s="483"/>
      <c r="Q38" s="141"/>
      <c r="R38" s="126"/>
    </row>
    <row r="39" spans="2:18" s="122" customFormat="1" ht="15" customHeight="1">
      <c r="B39" s="123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6"/>
    </row>
    <row r="40" spans="2:18" s="122" customFormat="1" ht="15" customHeight="1">
      <c r="B40" s="123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6"/>
    </row>
    <row r="41" spans="2:18" ht="14.25" customHeight="1">
      <c r="B41" s="117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18"/>
    </row>
    <row r="42" spans="2:18" ht="14.25" customHeight="1">
      <c r="B42" s="117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18"/>
    </row>
    <row r="43" spans="2:18" ht="14.25" customHeight="1">
      <c r="B43" s="117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18"/>
    </row>
    <row r="44" spans="2:18" ht="14.25" customHeight="1">
      <c r="B44" s="117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18"/>
    </row>
    <row r="45" spans="2:18" ht="14.25" customHeight="1">
      <c r="B45" s="117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18"/>
    </row>
    <row r="46" spans="2:18" ht="14.25" customHeight="1">
      <c r="B46" s="117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18"/>
    </row>
    <row r="47" spans="2:18" ht="14.25" customHeight="1">
      <c r="B47" s="117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18"/>
    </row>
    <row r="48" spans="2:18" ht="14.25" customHeight="1">
      <c r="B48" s="117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18"/>
    </row>
    <row r="49" spans="2:18" ht="14.25" customHeight="1">
      <c r="B49" s="117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18"/>
    </row>
    <row r="50" spans="2:18" s="122" customFormat="1" ht="15.75" customHeight="1">
      <c r="B50" s="123"/>
      <c r="C50" s="124"/>
      <c r="D50" s="146" t="s">
        <v>49</v>
      </c>
      <c r="E50" s="134"/>
      <c r="F50" s="134"/>
      <c r="G50" s="134"/>
      <c r="H50" s="147"/>
      <c r="I50" s="124"/>
      <c r="J50" s="146" t="s">
        <v>50</v>
      </c>
      <c r="K50" s="134"/>
      <c r="L50" s="134"/>
      <c r="M50" s="134"/>
      <c r="N50" s="134"/>
      <c r="O50" s="134"/>
      <c r="P50" s="147"/>
      <c r="Q50" s="124"/>
      <c r="R50" s="126"/>
    </row>
    <row r="51" spans="2:18" ht="14.25" customHeight="1">
      <c r="B51" s="117"/>
      <c r="C51" s="120"/>
      <c r="D51" s="148"/>
      <c r="E51" s="120"/>
      <c r="F51" s="120"/>
      <c r="G51" s="120"/>
      <c r="H51" s="149"/>
      <c r="I51" s="120"/>
      <c r="J51" s="148"/>
      <c r="K51" s="120"/>
      <c r="L51" s="120"/>
      <c r="M51" s="120"/>
      <c r="N51" s="120"/>
      <c r="O51" s="120"/>
      <c r="P51" s="149"/>
      <c r="Q51" s="120"/>
      <c r="R51" s="118"/>
    </row>
    <row r="52" spans="2:18" ht="14.25" customHeight="1">
      <c r="B52" s="117"/>
      <c r="C52" s="120"/>
      <c r="D52" s="148"/>
      <c r="E52" s="120"/>
      <c r="F52" s="120"/>
      <c r="G52" s="120"/>
      <c r="H52" s="149"/>
      <c r="I52" s="120"/>
      <c r="J52" s="148"/>
      <c r="K52" s="120"/>
      <c r="L52" s="120"/>
      <c r="M52" s="120"/>
      <c r="N52" s="120"/>
      <c r="O52" s="120"/>
      <c r="P52" s="149"/>
      <c r="Q52" s="120"/>
      <c r="R52" s="118"/>
    </row>
    <row r="53" spans="2:18" ht="14.25" customHeight="1">
      <c r="B53" s="117"/>
      <c r="C53" s="120"/>
      <c r="D53" s="148"/>
      <c r="E53" s="120"/>
      <c r="F53" s="120"/>
      <c r="G53" s="120"/>
      <c r="H53" s="149"/>
      <c r="I53" s="120"/>
      <c r="J53" s="148"/>
      <c r="K53" s="120"/>
      <c r="L53" s="120"/>
      <c r="M53" s="120"/>
      <c r="N53" s="120"/>
      <c r="O53" s="120"/>
      <c r="P53" s="149"/>
      <c r="Q53" s="120"/>
      <c r="R53" s="118"/>
    </row>
    <row r="54" spans="2:18" ht="14.25" customHeight="1">
      <c r="B54" s="117"/>
      <c r="C54" s="120"/>
      <c r="D54" s="148"/>
      <c r="E54" s="120"/>
      <c r="F54" s="120"/>
      <c r="G54" s="120"/>
      <c r="H54" s="149"/>
      <c r="I54" s="120"/>
      <c r="J54" s="148"/>
      <c r="K54" s="120"/>
      <c r="L54" s="120"/>
      <c r="M54" s="120"/>
      <c r="N54" s="120"/>
      <c r="O54" s="120"/>
      <c r="P54" s="149"/>
      <c r="Q54" s="120"/>
      <c r="R54" s="118"/>
    </row>
    <row r="55" spans="2:18" ht="14.25" customHeight="1">
      <c r="B55" s="117"/>
      <c r="C55" s="120"/>
      <c r="D55" s="148"/>
      <c r="E55" s="120"/>
      <c r="F55" s="120"/>
      <c r="G55" s="120"/>
      <c r="H55" s="149"/>
      <c r="I55" s="120"/>
      <c r="J55" s="148"/>
      <c r="K55" s="120"/>
      <c r="L55" s="120"/>
      <c r="M55" s="120"/>
      <c r="N55" s="120"/>
      <c r="O55" s="120"/>
      <c r="P55" s="149"/>
      <c r="Q55" s="120"/>
      <c r="R55" s="118"/>
    </row>
    <row r="56" spans="2:18" ht="14.25" customHeight="1">
      <c r="B56" s="117"/>
      <c r="C56" s="120"/>
      <c r="D56" s="148"/>
      <c r="E56" s="120"/>
      <c r="F56" s="120"/>
      <c r="G56" s="120"/>
      <c r="H56" s="149"/>
      <c r="I56" s="120"/>
      <c r="J56" s="148"/>
      <c r="K56" s="120"/>
      <c r="L56" s="120"/>
      <c r="M56" s="120"/>
      <c r="N56" s="120"/>
      <c r="O56" s="120"/>
      <c r="P56" s="149"/>
      <c r="Q56" s="120"/>
      <c r="R56" s="118"/>
    </row>
    <row r="57" spans="2:18" ht="14.25" customHeight="1">
      <c r="B57" s="117"/>
      <c r="C57" s="120"/>
      <c r="D57" s="148"/>
      <c r="E57" s="120"/>
      <c r="F57" s="120"/>
      <c r="G57" s="120"/>
      <c r="H57" s="149"/>
      <c r="I57" s="120"/>
      <c r="J57" s="148"/>
      <c r="K57" s="120"/>
      <c r="L57" s="120"/>
      <c r="M57" s="120"/>
      <c r="N57" s="120"/>
      <c r="O57" s="120"/>
      <c r="P57" s="149"/>
      <c r="Q57" s="120"/>
      <c r="R57" s="118"/>
    </row>
    <row r="58" spans="2:18" ht="14.25" customHeight="1">
      <c r="B58" s="117"/>
      <c r="C58" s="120"/>
      <c r="D58" s="148"/>
      <c r="E58" s="120"/>
      <c r="F58" s="120"/>
      <c r="G58" s="120"/>
      <c r="H58" s="149"/>
      <c r="I58" s="120"/>
      <c r="J58" s="148"/>
      <c r="K58" s="120"/>
      <c r="L58" s="120"/>
      <c r="M58" s="120"/>
      <c r="N58" s="120"/>
      <c r="O58" s="120"/>
      <c r="P58" s="149"/>
      <c r="Q58" s="120"/>
      <c r="R58" s="118"/>
    </row>
    <row r="59" spans="2:18" s="122" customFormat="1" ht="15.75" customHeight="1">
      <c r="B59" s="123"/>
      <c r="C59" s="124"/>
      <c r="D59" s="150" t="s">
        <v>51</v>
      </c>
      <c r="E59" s="151"/>
      <c r="F59" s="151"/>
      <c r="G59" s="152" t="s">
        <v>52</v>
      </c>
      <c r="H59" s="153"/>
      <c r="I59" s="124"/>
      <c r="J59" s="150" t="s">
        <v>51</v>
      </c>
      <c r="K59" s="151"/>
      <c r="L59" s="151"/>
      <c r="M59" s="151"/>
      <c r="N59" s="152" t="s">
        <v>52</v>
      </c>
      <c r="O59" s="151"/>
      <c r="P59" s="153"/>
      <c r="Q59" s="124"/>
      <c r="R59" s="126"/>
    </row>
    <row r="60" spans="2:18" ht="14.25" customHeight="1">
      <c r="B60" s="117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18"/>
    </row>
    <row r="61" spans="2:18" s="122" customFormat="1" ht="15.75" customHeight="1">
      <c r="B61" s="123"/>
      <c r="C61" s="124"/>
      <c r="D61" s="146" t="s">
        <v>53</v>
      </c>
      <c r="E61" s="134"/>
      <c r="F61" s="134"/>
      <c r="G61" s="134"/>
      <c r="H61" s="147"/>
      <c r="I61" s="124"/>
      <c r="J61" s="146" t="s">
        <v>54</v>
      </c>
      <c r="K61" s="134"/>
      <c r="L61" s="134"/>
      <c r="M61" s="134"/>
      <c r="N61" s="134"/>
      <c r="O61" s="134"/>
      <c r="P61" s="147"/>
      <c r="Q61" s="124"/>
      <c r="R61" s="126"/>
    </row>
    <row r="62" spans="2:18" ht="14.25" customHeight="1">
      <c r="B62" s="117"/>
      <c r="C62" s="120"/>
      <c r="D62" s="148"/>
      <c r="E62" s="120"/>
      <c r="F62" s="120"/>
      <c r="G62" s="120"/>
      <c r="H62" s="149"/>
      <c r="I62" s="120"/>
      <c r="J62" s="148"/>
      <c r="K62" s="120"/>
      <c r="L62" s="120"/>
      <c r="M62" s="120"/>
      <c r="N62" s="120"/>
      <c r="O62" s="120"/>
      <c r="P62" s="149"/>
      <c r="Q62" s="120"/>
      <c r="R62" s="118"/>
    </row>
    <row r="63" spans="2:18" ht="14.25" customHeight="1">
      <c r="B63" s="117"/>
      <c r="C63" s="120"/>
      <c r="D63" s="148"/>
      <c r="E63" s="120"/>
      <c r="F63" s="120"/>
      <c r="G63" s="120"/>
      <c r="H63" s="149"/>
      <c r="I63" s="120"/>
      <c r="J63" s="148"/>
      <c r="K63" s="120"/>
      <c r="L63" s="120"/>
      <c r="M63" s="120"/>
      <c r="N63" s="120"/>
      <c r="O63" s="120"/>
      <c r="P63" s="149"/>
      <c r="Q63" s="120"/>
      <c r="R63" s="118"/>
    </row>
    <row r="64" spans="2:18" ht="14.25" customHeight="1">
      <c r="B64" s="117"/>
      <c r="C64" s="120"/>
      <c r="D64" s="148"/>
      <c r="E64" s="120"/>
      <c r="F64" s="120"/>
      <c r="G64" s="120"/>
      <c r="H64" s="149"/>
      <c r="I64" s="120"/>
      <c r="J64" s="148"/>
      <c r="K64" s="120"/>
      <c r="L64" s="120"/>
      <c r="M64" s="120"/>
      <c r="N64" s="120"/>
      <c r="O64" s="120"/>
      <c r="P64" s="149"/>
      <c r="Q64" s="120"/>
      <c r="R64" s="118"/>
    </row>
    <row r="65" spans="2:21" ht="14.25" customHeight="1">
      <c r="B65" s="117"/>
      <c r="C65" s="120"/>
      <c r="D65" s="148"/>
      <c r="E65" s="120"/>
      <c r="F65" s="120"/>
      <c r="G65" s="120"/>
      <c r="H65" s="149"/>
      <c r="I65" s="120"/>
      <c r="J65" s="148"/>
      <c r="K65" s="120"/>
      <c r="L65" s="120"/>
      <c r="M65" s="120"/>
      <c r="N65" s="120"/>
      <c r="O65" s="120"/>
      <c r="P65" s="149"/>
      <c r="Q65" s="120"/>
      <c r="R65" s="118"/>
    </row>
    <row r="66" spans="2:21" ht="14.25" customHeight="1">
      <c r="B66" s="117"/>
      <c r="C66" s="120"/>
      <c r="D66" s="148"/>
      <c r="E66" s="120"/>
      <c r="F66" s="120"/>
      <c r="G66" s="120"/>
      <c r="H66" s="149"/>
      <c r="I66" s="120"/>
      <c r="J66" s="148"/>
      <c r="K66" s="120"/>
      <c r="L66" s="120"/>
      <c r="M66" s="120"/>
      <c r="N66" s="120"/>
      <c r="O66" s="120"/>
      <c r="P66" s="149"/>
      <c r="Q66" s="120"/>
      <c r="R66" s="118"/>
    </row>
    <row r="67" spans="2:21" ht="14.25" customHeight="1">
      <c r="B67" s="117"/>
      <c r="C67" s="120"/>
      <c r="D67" s="148"/>
      <c r="E67" s="120"/>
      <c r="F67" s="120"/>
      <c r="G67" s="120"/>
      <c r="H67" s="149"/>
      <c r="I67" s="120"/>
      <c r="J67" s="148"/>
      <c r="K67" s="120"/>
      <c r="L67" s="120"/>
      <c r="M67" s="120"/>
      <c r="N67" s="120"/>
      <c r="O67" s="120"/>
      <c r="P67" s="149"/>
      <c r="Q67" s="120"/>
      <c r="R67" s="118"/>
    </row>
    <row r="68" spans="2:21" ht="14.25" customHeight="1">
      <c r="B68" s="117"/>
      <c r="C68" s="120"/>
      <c r="D68" s="148"/>
      <c r="E68" s="120"/>
      <c r="F68" s="120"/>
      <c r="G68" s="120"/>
      <c r="H68" s="149"/>
      <c r="I68" s="120"/>
      <c r="J68" s="148"/>
      <c r="K68" s="120"/>
      <c r="L68" s="120"/>
      <c r="M68" s="120"/>
      <c r="N68" s="120"/>
      <c r="O68" s="120"/>
      <c r="P68" s="149"/>
      <c r="Q68" s="120"/>
      <c r="R68" s="118"/>
    </row>
    <row r="69" spans="2:21" ht="14.25" customHeight="1">
      <c r="B69" s="117"/>
      <c r="C69" s="120"/>
      <c r="D69" s="148"/>
      <c r="E69" s="120"/>
      <c r="F69" s="120"/>
      <c r="G69" s="120"/>
      <c r="H69" s="149"/>
      <c r="I69" s="120"/>
      <c r="J69" s="148"/>
      <c r="K69" s="120"/>
      <c r="L69" s="120"/>
      <c r="M69" s="120"/>
      <c r="N69" s="120"/>
      <c r="O69" s="120"/>
      <c r="P69" s="149"/>
      <c r="Q69" s="120"/>
      <c r="R69" s="118"/>
    </row>
    <row r="70" spans="2:21" s="122" customFormat="1" ht="15.75" customHeight="1">
      <c r="B70" s="123"/>
      <c r="C70" s="124"/>
      <c r="D70" s="150" t="s">
        <v>51</v>
      </c>
      <c r="E70" s="151"/>
      <c r="F70" s="151"/>
      <c r="G70" s="152" t="s">
        <v>52</v>
      </c>
      <c r="H70" s="153"/>
      <c r="I70" s="124"/>
      <c r="J70" s="150" t="s">
        <v>51</v>
      </c>
      <c r="K70" s="151"/>
      <c r="L70" s="151"/>
      <c r="M70" s="151"/>
      <c r="N70" s="152" t="s">
        <v>52</v>
      </c>
      <c r="O70" s="151"/>
      <c r="P70" s="153"/>
      <c r="Q70" s="124"/>
      <c r="R70" s="126"/>
    </row>
    <row r="71" spans="2:21" s="122" customFormat="1" ht="15" customHeight="1">
      <c r="B71" s="154"/>
      <c r="C71" s="155"/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6"/>
    </row>
    <row r="75" spans="2:21" s="122" customFormat="1" ht="7.5" customHeight="1">
      <c r="B75" s="157"/>
      <c r="C75" s="158"/>
      <c r="D75" s="158"/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8"/>
      <c r="R75" s="159"/>
    </row>
    <row r="76" spans="2:21" s="122" customFormat="1" ht="37.5" customHeight="1">
      <c r="B76" s="123"/>
      <c r="C76" s="395" t="s">
        <v>98</v>
      </c>
      <c r="D76" s="463"/>
      <c r="E76" s="463"/>
      <c r="F76" s="463"/>
      <c r="G76" s="463"/>
      <c r="H76" s="463"/>
      <c r="I76" s="463"/>
      <c r="J76" s="463"/>
      <c r="K76" s="463"/>
      <c r="L76" s="463"/>
      <c r="M76" s="463"/>
      <c r="N76" s="463"/>
      <c r="O76" s="463"/>
      <c r="P76" s="463"/>
      <c r="Q76" s="463"/>
      <c r="R76" s="126"/>
      <c r="T76" s="124"/>
      <c r="U76" s="124"/>
    </row>
    <row r="77" spans="2:21" s="122" customFormat="1" ht="7.5" customHeight="1">
      <c r="B77" s="123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6"/>
      <c r="T77" s="124"/>
      <c r="U77" s="124"/>
    </row>
    <row r="78" spans="2:21" s="122" customFormat="1" ht="30.75" customHeight="1">
      <c r="B78" s="123"/>
      <c r="C78" s="121" t="s">
        <v>15</v>
      </c>
      <c r="D78" s="124"/>
      <c r="E78" s="124"/>
      <c r="F78" s="467" t="str">
        <f>$F$6</f>
        <v>Údržba a obnova hřbitovních staveb</v>
      </c>
      <c r="G78" s="463"/>
      <c r="H78" s="463"/>
      <c r="I78" s="463"/>
      <c r="J78" s="463"/>
      <c r="K78" s="463"/>
      <c r="L78" s="463"/>
      <c r="M78" s="463"/>
      <c r="N78" s="463"/>
      <c r="O78" s="463"/>
      <c r="P78" s="463"/>
      <c r="Q78" s="124"/>
      <c r="R78" s="126"/>
      <c r="T78" s="124"/>
      <c r="U78" s="124"/>
    </row>
    <row r="79" spans="2:21" s="122" customFormat="1" ht="37.5" customHeight="1">
      <c r="B79" s="123"/>
      <c r="C79" s="160" t="s">
        <v>94</v>
      </c>
      <c r="D79" s="124"/>
      <c r="E79" s="124"/>
      <c r="F79" s="396" t="str">
        <f>$F$7</f>
        <v>sklad - SO 03  Sklad</v>
      </c>
      <c r="G79" s="463"/>
      <c r="H79" s="463"/>
      <c r="I79" s="463"/>
      <c r="J79" s="463"/>
      <c r="K79" s="463"/>
      <c r="L79" s="463"/>
      <c r="M79" s="463"/>
      <c r="N79" s="463"/>
      <c r="O79" s="463"/>
      <c r="P79" s="463"/>
      <c r="Q79" s="124"/>
      <c r="R79" s="126"/>
      <c r="T79" s="124"/>
      <c r="U79" s="124"/>
    </row>
    <row r="80" spans="2:21" s="122" customFormat="1" ht="7.5" customHeight="1">
      <c r="B80" s="123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6"/>
      <c r="T80" s="124"/>
      <c r="U80" s="124"/>
    </row>
    <row r="81" spans="2:47" s="122" customFormat="1" ht="18.75" customHeight="1">
      <c r="B81" s="123"/>
      <c r="C81" s="121" t="s">
        <v>20</v>
      </c>
      <c r="D81" s="124"/>
      <c r="E81" s="124"/>
      <c r="F81" s="127" t="str">
        <f>$F$9</f>
        <v>Hlízov</v>
      </c>
      <c r="G81" s="124"/>
      <c r="H81" s="124"/>
      <c r="I81" s="124"/>
      <c r="J81" s="124"/>
      <c r="K81" s="121" t="s">
        <v>22</v>
      </c>
      <c r="L81" s="124"/>
      <c r="M81" s="468" t="str">
        <f>IF($O$9="","",$O$9)</f>
        <v/>
      </c>
      <c r="N81" s="463"/>
      <c r="O81" s="463"/>
      <c r="P81" s="463"/>
      <c r="Q81" s="124"/>
      <c r="R81" s="126"/>
      <c r="T81" s="124"/>
      <c r="U81" s="124"/>
    </row>
    <row r="82" spans="2:47" s="122" customFormat="1" ht="7.5" customHeight="1">
      <c r="B82" s="123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6"/>
      <c r="T82" s="124"/>
      <c r="U82" s="124"/>
    </row>
    <row r="83" spans="2:47" s="122" customFormat="1" ht="15.75" customHeight="1">
      <c r="B83" s="123"/>
      <c r="C83" s="121" t="s">
        <v>25</v>
      </c>
      <c r="D83" s="124"/>
      <c r="E83" s="124"/>
      <c r="F83" s="127" t="str">
        <f>$E$12</f>
        <v>Obec Hlízov,285 32 Hlízov 164</v>
      </c>
      <c r="G83" s="124"/>
      <c r="H83" s="124"/>
      <c r="I83" s="124"/>
      <c r="J83" s="124"/>
      <c r="K83" s="121" t="s">
        <v>32</v>
      </c>
      <c r="L83" s="124"/>
      <c r="M83" s="398" t="str">
        <f>$E$18</f>
        <v>Beran Pavel</v>
      </c>
      <c r="N83" s="463"/>
      <c r="O83" s="463"/>
      <c r="P83" s="463"/>
      <c r="Q83" s="463"/>
      <c r="R83" s="126"/>
      <c r="T83" s="124"/>
      <c r="U83" s="124"/>
    </row>
    <row r="84" spans="2:47" s="122" customFormat="1" ht="15" customHeight="1">
      <c r="B84" s="123"/>
      <c r="C84" s="121" t="s">
        <v>30</v>
      </c>
      <c r="D84" s="124"/>
      <c r="E84" s="124"/>
      <c r="F84" s="127" t="str">
        <f>IF($E$15="","",$E$15)</f>
        <v>dosud neurčen</v>
      </c>
      <c r="G84" s="124"/>
      <c r="H84" s="124"/>
      <c r="I84" s="124"/>
      <c r="J84" s="124"/>
      <c r="K84" s="121" t="s">
        <v>35</v>
      </c>
      <c r="L84" s="124"/>
      <c r="M84" s="398" t="str">
        <f>$E$21</f>
        <v>Beran Pavel</v>
      </c>
      <c r="N84" s="463"/>
      <c r="O84" s="463"/>
      <c r="P84" s="463"/>
      <c r="Q84" s="463"/>
      <c r="R84" s="126"/>
      <c r="T84" s="124"/>
      <c r="U84" s="124"/>
    </row>
    <row r="85" spans="2:47" s="122" customFormat="1" ht="11.25" customHeight="1">
      <c r="B85" s="123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6"/>
      <c r="T85" s="124"/>
      <c r="U85" s="124"/>
    </row>
    <row r="86" spans="2:47" s="122" customFormat="1" ht="30" customHeight="1">
      <c r="B86" s="123"/>
      <c r="C86" s="479" t="s">
        <v>99</v>
      </c>
      <c r="D86" s="478"/>
      <c r="E86" s="478"/>
      <c r="F86" s="478"/>
      <c r="G86" s="478"/>
      <c r="H86" s="141"/>
      <c r="I86" s="141"/>
      <c r="J86" s="141"/>
      <c r="K86" s="141"/>
      <c r="L86" s="141"/>
      <c r="M86" s="141"/>
      <c r="N86" s="479" t="s">
        <v>100</v>
      </c>
      <c r="O86" s="463"/>
      <c r="P86" s="463"/>
      <c r="Q86" s="463"/>
      <c r="R86" s="126"/>
      <c r="T86" s="124"/>
      <c r="U86" s="124"/>
    </row>
    <row r="87" spans="2:47" s="122" customFormat="1" ht="11.25" customHeight="1">
      <c r="B87" s="123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6"/>
      <c r="T87" s="124"/>
      <c r="U87" s="124"/>
    </row>
    <row r="88" spans="2:47" s="122" customFormat="1" ht="30" customHeight="1">
      <c r="B88" s="123"/>
      <c r="C88" s="161" t="s">
        <v>101</v>
      </c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472">
        <f>$N$122</f>
        <v>0</v>
      </c>
      <c r="O88" s="463"/>
      <c r="P88" s="463"/>
      <c r="Q88" s="463"/>
      <c r="R88" s="126"/>
      <c r="T88" s="124"/>
      <c r="U88" s="124"/>
      <c r="AU88" s="122" t="s">
        <v>102</v>
      </c>
    </row>
    <row r="89" spans="2:47" s="162" customFormat="1" ht="25.5" customHeight="1">
      <c r="B89" s="163"/>
      <c r="C89" s="164"/>
      <c r="D89" s="164" t="s">
        <v>103</v>
      </c>
      <c r="E89" s="164"/>
      <c r="F89" s="164"/>
      <c r="G89" s="164"/>
      <c r="H89" s="164"/>
      <c r="I89" s="164"/>
      <c r="J89" s="164"/>
      <c r="K89" s="164"/>
      <c r="L89" s="164"/>
      <c r="M89" s="164"/>
      <c r="N89" s="473">
        <f>$N$123</f>
        <v>0</v>
      </c>
      <c r="O89" s="474"/>
      <c r="P89" s="474"/>
      <c r="Q89" s="474"/>
      <c r="R89" s="165"/>
      <c r="T89" s="164"/>
      <c r="U89" s="164"/>
    </row>
    <row r="90" spans="2:47" s="166" customFormat="1" ht="21" customHeight="1">
      <c r="B90" s="167"/>
      <c r="C90" s="168"/>
      <c r="D90" s="168" t="s">
        <v>104</v>
      </c>
      <c r="E90" s="168"/>
      <c r="F90" s="168"/>
      <c r="G90" s="168"/>
      <c r="H90" s="168"/>
      <c r="I90" s="168"/>
      <c r="J90" s="168"/>
      <c r="K90" s="168"/>
      <c r="L90" s="168"/>
      <c r="M90" s="168"/>
      <c r="N90" s="475">
        <f>$N$124</f>
        <v>0</v>
      </c>
      <c r="O90" s="476"/>
      <c r="P90" s="476"/>
      <c r="Q90" s="476"/>
      <c r="R90" s="169"/>
      <c r="T90" s="168"/>
      <c r="U90" s="168"/>
    </row>
    <row r="91" spans="2:47" s="166" customFormat="1" ht="21" customHeight="1">
      <c r="B91" s="167"/>
      <c r="C91" s="168"/>
      <c r="D91" s="168" t="s">
        <v>105</v>
      </c>
      <c r="E91" s="168"/>
      <c r="F91" s="168"/>
      <c r="G91" s="168"/>
      <c r="H91" s="168"/>
      <c r="I91" s="168"/>
      <c r="J91" s="168"/>
      <c r="K91" s="168"/>
      <c r="L91" s="168"/>
      <c r="M91" s="168"/>
      <c r="N91" s="475">
        <f>$N$128</f>
        <v>0</v>
      </c>
      <c r="O91" s="476"/>
      <c r="P91" s="476"/>
      <c r="Q91" s="476"/>
      <c r="R91" s="169"/>
      <c r="T91" s="168"/>
      <c r="U91" s="168"/>
    </row>
    <row r="92" spans="2:47" s="166" customFormat="1" ht="21" customHeight="1">
      <c r="B92" s="167"/>
      <c r="C92" s="168"/>
      <c r="D92" s="168" t="s">
        <v>106</v>
      </c>
      <c r="E92" s="168"/>
      <c r="F92" s="168"/>
      <c r="G92" s="168"/>
      <c r="H92" s="168"/>
      <c r="I92" s="168"/>
      <c r="J92" s="168"/>
      <c r="K92" s="168"/>
      <c r="L92" s="168"/>
      <c r="M92" s="168"/>
      <c r="N92" s="475">
        <f>$N$139</f>
        <v>0</v>
      </c>
      <c r="O92" s="476"/>
      <c r="P92" s="476"/>
      <c r="Q92" s="476"/>
      <c r="R92" s="169"/>
      <c r="T92" s="168"/>
      <c r="U92" s="168"/>
    </row>
    <row r="93" spans="2:47" s="166" customFormat="1" ht="21" customHeight="1">
      <c r="B93" s="167"/>
      <c r="C93" s="168"/>
      <c r="D93" s="168" t="s">
        <v>316</v>
      </c>
      <c r="E93" s="168"/>
      <c r="F93" s="168"/>
      <c r="G93" s="168"/>
      <c r="H93" s="168"/>
      <c r="I93" s="168"/>
      <c r="J93" s="168"/>
      <c r="K93" s="168"/>
      <c r="L93" s="168"/>
      <c r="M93" s="168"/>
      <c r="N93" s="475">
        <f>$N$148</f>
        <v>0</v>
      </c>
      <c r="O93" s="476"/>
      <c r="P93" s="476"/>
      <c r="Q93" s="476"/>
      <c r="R93" s="169"/>
      <c r="T93" s="168"/>
      <c r="U93" s="168"/>
    </row>
    <row r="94" spans="2:47" s="166" customFormat="1" ht="21" customHeight="1">
      <c r="B94" s="167"/>
      <c r="C94" s="168"/>
      <c r="D94" s="168" t="s">
        <v>107</v>
      </c>
      <c r="E94" s="168"/>
      <c r="F94" s="168"/>
      <c r="G94" s="168"/>
      <c r="H94" s="168"/>
      <c r="I94" s="168"/>
      <c r="J94" s="168"/>
      <c r="K94" s="168"/>
      <c r="L94" s="168"/>
      <c r="M94" s="168"/>
      <c r="N94" s="475">
        <f>$N$153</f>
        <v>0</v>
      </c>
      <c r="O94" s="476"/>
      <c r="P94" s="476"/>
      <c r="Q94" s="476"/>
      <c r="R94" s="169"/>
      <c r="T94" s="168"/>
      <c r="U94" s="168"/>
    </row>
    <row r="95" spans="2:47" s="162" customFormat="1" ht="25.5" customHeight="1">
      <c r="B95" s="163"/>
      <c r="C95" s="164"/>
      <c r="D95" s="164" t="s">
        <v>108</v>
      </c>
      <c r="E95" s="164"/>
      <c r="F95" s="164"/>
      <c r="G95" s="164"/>
      <c r="H95" s="164"/>
      <c r="I95" s="164"/>
      <c r="J95" s="164"/>
      <c r="K95" s="164"/>
      <c r="L95" s="164"/>
      <c r="M95" s="164"/>
      <c r="N95" s="473">
        <f>$N$155</f>
        <v>0</v>
      </c>
      <c r="O95" s="474"/>
      <c r="P95" s="474"/>
      <c r="Q95" s="474"/>
      <c r="R95" s="165"/>
      <c r="T95" s="164"/>
      <c r="U95" s="164"/>
    </row>
    <row r="96" spans="2:47" s="166" customFormat="1" ht="21" customHeight="1">
      <c r="B96" s="167"/>
      <c r="C96" s="168"/>
      <c r="D96" s="168" t="s">
        <v>109</v>
      </c>
      <c r="E96" s="168"/>
      <c r="F96" s="168"/>
      <c r="G96" s="168"/>
      <c r="H96" s="168"/>
      <c r="I96" s="168"/>
      <c r="J96" s="168"/>
      <c r="K96" s="168"/>
      <c r="L96" s="168"/>
      <c r="M96" s="168"/>
      <c r="N96" s="475">
        <f>$N$156</f>
        <v>0</v>
      </c>
      <c r="O96" s="476"/>
      <c r="P96" s="476"/>
      <c r="Q96" s="476"/>
      <c r="R96" s="169"/>
      <c r="T96" s="168"/>
      <c r="U96" s="168"/>
    </row>
    <row r="97" spans="2:21" s="166" customFormat="1" ht="21" customHeight="1">
      <c r="B97" s="167"/>
      <c r="C97" s="168"/>
      <c r="D97" s="168" t="s">
        <v>110</v>
      </c>
      <c r="E97" s="168"/>
      <c r="F97" s="168"/>
      <c r="G97" s="168"/>
      <c r="H97" s="168"/>
      <c r="I97" s="168"/>
      <c r="J97" s="168"/>
      <c r="K97" s="168"/>
      <c r="L97" s="168"/>
      <c r="M97" s="168"/>
      <c r="N97" s="475">
        <f>$N$161</f>
        <v>0</v>
      </c>
      <c r="O97" s="476"/>
      <c r="P97" s="476"/>
      <c r="Q97" s="476"/>
      <c r="R97" s="169"/>
      <c r="T97" s="168"/>
      <c r="U97" s="168"/>
    </row>
    <row r="98" spans="2:21" s="166" customFormat="1" ht="21" customHeight="1">
      <c r="B98" s="167"/>
      <c r="C98" s="168"/>
      <c r="D98" s="168" t="s">
        <v>111</v>
      </c>
      <c r="E98" s="168"/>
      <c r="F98" s="168"/>
      <c r="G98" s="168"/>
      <c r="H98" s="168"/>
      <c r="I98" s="168"/>
      <c r="J98" s="168"/>
      <c r="K98" s="168"/>
      <c r="L98" s="168"/>
      <c r="M98" s="168"/>
      <c r="N98" s="475">
        <f>$N$164</f>
        <v>0</v>
      </c>
      <c r="O98" s="476"/>
      <c r="P98" s="476"/>
      <c r="Q98" s="476"/>
      <c r="R98" s="169"/>
      <c r="T98" s="168"/>
      <c r="U98" s="168"/>
    </row>
    <row r="99" spans="2:21" s="166" customFormat="1" ht="21" customHeight="1">
      <c r="B99" s="167"/>
      <c r="C99" s="168"/>
      <c r="D99" s="168" t="s">
        <v>297</v>
      </c>
      <c r="E99" s="168"/>
      <c r="F99" s="168"/>
      <c r="G99" s="168"/>
      <c r="H99" s="168"/>
      <c r="I99" s="168"/>
      <c r="J99" s="168"/>
      <c r="K99" s="168"/>
      <c r="L99" s="168"/>
      <c r="M99" s="168"/>
      <c r="N99" s="475">
        <f>$N$175</f>
        <v>0</v>
      </c>
      <c r="O99" s="476"/>
      <c r="P99" s="476"/>
      <c r="Q99" s="476"/>
      <c r="R99" s="169"/>
      <c r="T99" s="168"/>
      <c r="U99" s="168"/>
    </row>
    <row r="100" spans="2:21" s="162" customFormat="1" ht="25.5" customHeight="1">
      <c r="B100" s="163"/>
      <c r="C100" s="164"/>
      <c r="D100" s="164" t="s">
        <v>112</v>
      </c>
      <c r="E100" s="164"/>
      <c r="F100" s="164"/>
      <c r="G100" s="164"/>
      <c r="H100" s="164"/>
      <c r="I100" s="164"/>
      <c r="J100" s="164"/>
      <c r="K100" s="164"/>
      <c r="L100" s="164"/>
      <c r="M100" s="164"/>
      <c r="N100" s="473">
        <f>$N$179</f>
        <v>0</v>
      </c>
      <c r="O100" s="474"/>
      <c r="P100" s="474"/>
      <c r="Q100" s="474"/>
      <c r="R100" s="165"/>
      <c r="T100" s="164"/>
      <c r="U100" s="164"/>
    </row>
    <row r="101" spans="2:21" s="166" customFormat="1" ht="21" customHeight="1">
      <c r="B101" s="167"/>
      <c r="C101" s="168"/>
      <c r="D101" s="168" t="s">
        <v>113</v>
      </c>
      <c r="E101" s="168"/>
      <c r="F101" s="168"/>
      <c r="G101" s="168"/>
      <c r="H101" s="168"/>
      <c r="I101" s="168"/>
      <c r="J101" s="168"/>
      <c r="K101" s="168"/>
      <c r="L101" s="168"/>
      <c r="M101" s="168"/>
      <c r="N101" s="475">
        <f>$N$180</f>
        <v>0</v>
      </c>
      <c r="O101" s="476"/>
      <c r="P101" s="476"/>
      <c r="Q101" s="476"/>
      <c r="R101" s="169"/>
      <c r="T101" s="168"/>
      <c r="U101" s="168"/>
    </row>
    <row r="102" spans="2:21" s="122" customFormat="1" ht="22.5" customHeight="1">
      <c r="B102" s="123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6"/>
      <c r="T102" s="124"/>
      <c r="U102" s="124"/>
    </row>
    <row r="103" spans="2:21" s="122" customFormat="1" ht="30" customHeight="1">
      <c r="B103" s="123"/>
      <c r="C103" s="161" t="s">
        <v>114</v>
      </c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472">
        <v>0</v>
      </c>
      <c r="O103" s="463"/>
      <c r="P103" s="463"/>
      <c r="Q103" s="463"/>
      <c r="R103" s="126"/>
      <c r="T103" s="170"/>
      <c r="U103" s="171" t="s">
        <v>39</v>
      </c>
    </row>
    <row r="104" spans="2:21" s="122" customFormat="1" ht="18.75" customHeight="1">
      <c r="B104" s="123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6"/>
      <c r="T104" s="124"/>
      <c r="U104" s="124"/>
    </row>
    <row r="105" spans="2:21" s="122" customFormat="1" ht="30" customHeight="1">
      <c r="B105" s="123"/>
      <c r="C105" s="172" t="s">
        <v>90</v>
      </c>
      <c r="D105" s="141"/>
      <c r="E105" s="141"/>
      <c r="F105" s="141"/>
      <c r="G105" s="141"/>
      <c r="H105" s="141"/>
      <c r="I105" s="141"/>
      <c r="J105" s="141"/>
      <c r="K105" s="141"/>
      <c r="L105" s="477">
        <f>ROUND(SUM($N$88+$N$103),2)</f>
        <v>0</v>
      </c>
      <c r="M105" s="478"/>
      <c r="N105" s="478"/>
      <c r="O105" s="478"/>
      <c r="P105" s="478"/>
      <c r="Q105" s="478"/>
      <c r="R105" s="126"/>
      <c r="T105" s="124"/>
      <c r="U105" s="124"/>
    </row>
    <row r="106" spans="2:21" s="122" customFormat="1" ht="7.5" customHeight="1">
      <c r="B106" s="154"/>
      <c r="C106" s="155"/>
      <c r="D106" s="155"/>
      <c r="E106" s="155"/>
      <c r="F106" s="155"/>
      <c r="G106" s="155"/>
      <c r="H106" s="155"/>
      <c r="I106" s="155"/>
      <c r="J106" s="155"/>
      <c r="K106" s="155"/>
      <c r="L106" s="155"/>
      <c r="M106" s="155"/>
      <c r="N106" s="155"/>
      <c r="O106" s="155"/>
      <c r="P106" s="155"/>
      <c r="Q106" s="155"/>
      <c r="R106" s="156"/>
      <c r="T106" s="124"/>
      <c r="U106" s="124"/>
    </row>
    <row r="110" spans="2:21" s="122" customFormat="1" ht="7.5" customHeight="1">
      <c r="B110" s="173"/>
      <c r="C110" s="174"/>
      <c r="D110" s="174"/>
      <c r="E110" s="174"/>
      <c r="F110" s="174"/>
      <c r="G110" s="174"/>
      <c r="H110" s="174"/>
      <c r="I110" s="174"/>
      <c r="J110" s="174"/>
      <c r="K110" s="174"/>
      <c r="L110" s="174"/>
      <c r="M110" s="174"/>
      <c r="N110" s="174"/>
      <c r="O110" s="174"/>
      <c r="P110" s="174"/>
      <c r="Q110" s="174"/>
      <c r="R110" s="175"/>
    </row>
    <row r="111" spans="2:21" s="122" customFormat="1" ht="37.5" customHeight="1">
      <c r="B111" s="123"/>
      <c r="C111" s="395" t="s">
        <v>115</v>
      </c>
      <c r="D111" s="463"/>
      <c r="E111" s="463"/>
      <c r="F111" s="463"/>
      <c r="G111" s="463"/>
      <c r="H111" s="463"/>
      <c r="I111" s="463"/>
      <c r="J111" s="463"/>
      <c r="K111" s="463"/>
      <c r="L111" s="463"/>
      <c r="M111" s="463"/>
      <c r="N111" s="463"/>
      <c r="O111" s="463"/>
      <c r="P111" s="463"/>
      <c r="Q111" s="463"/>
      <c r="R111" s="126"/>
    </row>
    <row r="112" spans="2:21" s="122" customFormat="1" ht="7.5" customHeight="1">
      <c r="B112" s="123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6"/>
    </row>
    <row r="113" spans="2:65" s="122" customFormat="1" ht="30.75" customHeight="1">
      <c r="B113" s="123"/>
      <c r="C113" s="121" t="s">
        <v>15</v>
      </c>
      <c r="D113" s="124"/>
      <c r="E113" s="124"/>
      <c r="F113" s="467" t="str">
        <f>$F$6</f>
        <v>Údržba a obnova hřbitovních staveb</v>
      </c>
      <c r="G113" s="463"/>
      <c r="H113" s="463"/>
      <c r="I113" s="463"/>
      <c r="J113" s="463"/>
      <c r="K113" s="463"/>
      <c r="L113" s="463"/>
      <c r="M113" s="463"/>
      <c r="N113" s="463"/>
      <c r="O113" s="463"/>
      <c r="P113" s="463"/>
      <c r="Q113" s="124"/>
      <c r="R113" s="126"/>
    </row>
    <row r="114" spans="2:65" s="122" customFormat="1" ht="37.5" customHeight="1">
      <c r="B114" s="123"/>
      <c r="C114" s="160" t="s">
        <v>94</v>
      </c>
      <c r="D114" s="124"/>
      <c r="E114" s="124"/>
      <c r="F114" s="396" t="str">
        <f>$F$7</f>
        <v>sklad - SO 03  Sklad</v>
      </c>
      <c r="G114" s="463"/>
      <c r="H114" s="463"/>
      <c r="I114" s="463"/>
      <c r="J114" s="463"/>
      <c r="K114" s="463"/>
      <c r="L114" s="463"/>
      <c r="M114" s="463"/>
      <c r="N114" s="463"/>
      <c r="O114" s="463"/>
      <c r="P114" s="463"/>
      <c r="Q114" s="124"/>
      <c r="R114" s="126"/>
    </row>
    <row r="115" spans="2:65" s="122" customFormat="1" ht="7.5" customHeight="1">
      <c r="B115" s="123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6"/>
    </row>
    <row r="116" spans="2:65" s="122" customFormat="1" ht="18.75" customHeight="1">
      <c r="B116" s="123"/>
      <c r="C116" s="121" t="s">
        <v>20</v>
      </c>
      <c r="D116" s="124"/>
      <c r="E116" s="124"/>
      <c r="F116" s="127" t="str">
        <f>$F$9</f>
        <v>Hlízov</v>
      </c>
      <c r="G116" s="124"/>
      <c r="H116" s="124"/>
      <c r="I116" s="124"/>
      <c r="J116" s="124"/>
      <c r="K116" s="121" t="s">
        <v>22</v>
      </c>
      <c r="L116" s="124"/>
      <c r="M116" s="468" t="str">
        <f>IF($O$9="","",$O$9)</f>
        <v/>
      </c>
      <c r="N116" s="463"/>
      <c r="O116" s="463"/>
      <c r="P116" s="463"/>
      <c r="Q116" s="124"/>
      <c r="R116" s="126"/>
    </row>
    <row r="117" spans="2:65" s="122" customFormat="1" ht="7.5" customHeight="1">
      <c r="B117" s="123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6"/>
    </row>
    <row r="118" spans="2:65" s="122" customFormat="1" ht="15.75" customHeight="1">
      <c r="B118" s="123"/>
      <c r="C118" s="121" t="s">
        <v>25</v>
      </c>
      <c r="D118" s="124"/>
      <c r="E118" s="124"/>
      <c r="F118" s="127" t="str">
        <f>$E$12</f>
        <v>Obec Hlízov,285 32 Hlízov 164</v>
      </c>
      <c r="G118" s="124"/>
      <c r="H118" s="124"/>
      <c r="I118" s="124"/>
      <c r="J118" s="124"/>
      <c r="K118" s="121" t="s">
        <v>32</v>
      </c>
      <c r="L118" s="124"/>
      <c r="M118" s="398" t="str">
        <f>$E$18</f>
        <v>Beran Pavel</v>
      </c>
      <c r="N118" s="463"/>
      <c r="O118" s="463"/>
      <c r="P118" s="463"/>
      <c r="Q118" s="463"/>
      <c r="R118" s="126"/>
    </row>
    <row r="119" spans="2:65" s="122" customFormat="1" ht="15" customHeight="1">
      <c r="B119" s="123"/>
      <c r="C119" s="121" t="s">
        <v>30</v>
      </c>
      <c r="D119" s="124"/>
      <c r="E119" s="124"/>
      <c r="F119" s="127" t="str">
        <f>IF($E$15="","",$E$15)</f>
        <v>dosud neurčen</v>
      </c>
      <c r="G119" s="124"/>
      <c r="H119" s="124"/>
      <c r="I119" s="124"/>
      <c r="J119" s="124"/>
      <c r="K119" s="121" t="s">
        <v>35</v>
      </c>
      <c r="L119" s="124"/>
      <c r="M119" s="398" t="str">
        <f>$E$21</f>
        <v>Beran Pavel</v>
      </c>
      <c r="N119" s="463"/>
      <c r="O119" s="463"/>
      <c r="P119" s="463"/>
      <c r="Q119" s="463"/>
      <c r="R119" s="126"/>
    </row>
    <row r="120" spans="2:65" s="122" customFormat="1" ht="11.25" customHeight="1">
      <c r="B120" s="123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6"/>
    </row>
    <row r="121" spans="2:65" s="176" customFormat="1" ht="30" customHeight="1">
      <c r="B121" s="177"/>
      <c r="C121" s="178" t="s">
        <v>116</v>
      </c>
      <c r="D121" s="179" t="s">
        <v>117</v>
      </c>
      <c r="E121" s="179" t="s">
        <v>57</v>
      </c>
      <c r="F121" s="469" t="s">
        <v>118</v>
      </c>
      <c r="G121" s="470"/>
      <c r="H121" s="470"/>
      <c r="I121" s="470"/>
      <c r="J121" s="179" t="s">
        <v>119</v>
      </c>
      <c r="K121" s="179" t="s">
        <v>120</v>
      </c>
      <c r="L121" s="469" t="s">
        <v>121</v>
      </c>
      <c r="M121" s="470"/>
      <c r="N121" s="469" t="s">
        <v>122</v>
      </c>
      <c r="O121" s="470"/>
      <c r="P121" s="470"/>
      <c r="Q121" s="471"/>
      <c r="R121" s="180"/>
      <c r="T121" s="181" t="s">
        <v>123</v>
      </c>
      <c r="U121" s="182" t="s">
        <v>39</v>
      </c>
      <c r="V121" s="182" t="s">
        <v>124</v>
      </c>
      <c r="W121" s="182" t="s">
        <v>125</v>
      </c>
      <c r="X121" s="182" t="s">
        <v>126</v>
      </c>
      <c r="Y121" s="182" t="s">
        <v>127</v>
      </c>
      <c r="Z121" s="182" t="s">
        <v>128</v>
      </c>
      <c r="AA121" s="183" t="s">
        <v>129</v>
      </c>
    </row>
    <row r="122" spans="2:65" s="122" customFormat="1" ht="30" customHeight="1">
      <c r="B122" s="123"/>
      <c r="C122" s="161" t="s">
        <v>96</v>
      </c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462">
        <f>$BK$122</f>
        <v>0</v>
      </c>
      <c r="O122" s="463"/>
      <c r="P122" s="463"/>
      <c r="Q122" s="463"/>
      <c r="R122" s="126"/>
      <c r="T122" s="184"/>
      <c r="U122" s="134"/>
      <c r="V122" s="134"/>
      <c r="W122" s="185">
        <f>$W$123+$W$155+$W$179</f>
        <v>521.56596400000012</v>
      </c>
      <c r="X122" s="134"/>
      <c r="Y122" s="185">
        <f>$Y$123+$Y$155+$Y$179</f>
        <v>7.1327200400000006</v>
      </c>
      <c r="Z122" s="134"/>
      <c r="AA122" s="186">
        <f>$AA$123+$AA$155+$AA$179</f>
        <v>6.2941163200000005</v>
      </c>
      <c r="AT122" s="122" t="s">
        <v>73</v>
      </c>
      <c r="AU122" s="122" t="s">
        <v>102</v>
      </c>
      <c r="BK122" s="187">
        <f>$BK$123+$BK$155+$BK$179</f>
        <v>0</v>
      </c>
    </row>
    <row r="123" spans="2:65" s="188" customFormat="1" ht="37.5" customHeight="1">
      <c r="B123" s="189"/>
      <c r="C123" s="190"/>
      <c r="D123" s="191" t="s">
        <v>103</v>
      </c>
      <c r="E123" s="191"/>
      <c r="F123" s="191"/>
      <c r="G123" s="191"/>
      <c r="H123" s="191"/>
      <c r="I123" s="191"/>
      <c r="J123" s="191"/>
      <c r="K123" s="191"/>
      <c r="L123" s="191"/>
      <c r="M123" s="191"/>
      <c r="N123" s="464">
        <f>$BK$123</f>
        <v>0</v>
      </c>
      <c r="O123" s="465"/>
      <c r="P123" s="465"/>
      <c r="Q123" s="465"/>
      <c r="R123" s="192"/>
      <c r="T123" s="193"/>
      <c r="U123" s="190"/>
      <c r="V123" s="190"/>
      <c r="W123" s="194">
        <f>$W$124+$W$128+$W$139+$W$148+$W$153</f>
        <v>339.72832</v>
      </c>
      <c r="X123" s="190"/>
      <c r="Y123" s="194">
        <f>$Y$124+$Y$128+$Y$139+$Y$148+$Y$153</f>
        <v>5.6699696000000008</v>
      </c>
      <c r="Z123" s="190"/>
      <c r="AA123" s="195">
        <f>$AA$124+$AA$128+$AA$139+$AA$148+$AA$153</f>
        <v>3.30436</v>
      </c>
      <c r="AR123" s="196" t="s">
        <v>19</v>
      </c>
      <c r="AT123" s="196" t="s">
        <v>73</v>
      </c>
      <c r="AU123" s="196" t="s">
        <v>74</v>
      </c>
      <c r="AY123" s="196" t="s">
        <v>130</v>
      </c>
      <c r="BK123" s="197">
        <f>$BK$124+$BK$128+$BK$139+$BK$148+$BK$153</f>
        <v>0</v>
      </c>
    </row>
    <row r="124" spans="2:65" s="188" customFormat="1" ht="21" customHeight="1">
      <c r="B124" s="189"/>
      <c r="C124" s="190"/>
      <c r="D124" s="198" t="s">
        <v>104</v>
      </c>
      <c r="E124" s="198"/>
      <c r="F124" s="198"/>
      <c r="G124" s="198"/>
      <c r="H124" s="198"/>
      <c r="I124" s="198"/>
      <c r="J124" s="198"/>
      <c r="K124" s="198"/>
      <c r="L124" s="198"/>
      <c r="M124" s="198"/>
      <c r="N124" s="466">
        <f>$BK$124</f>
        <v>0</v>
      </c>
      <c r="O124" s="465"/>
      <c r="P124" s="465"/>
      <c r="Q124" s="465"/>
      <c r="R124" s="192"/>
      <c r="T124" s="193"/>
      <c r="U124" s="190"/>
      <c r="V124" s="190"/>
      <c r="W124" s="194">
        <f>SUM($W$125:$W$127)</f>
        <v>7.548</v>
      </c>
      <c r="X124" s="190"/>
      <c r="Y124" s="194">
        <f>SUM($Y$125:$Y$127)</f>
        <v>7.6500000000000005E-4</v>
      </c>
      <c r="Z124" s="190"/>
      <c r="AA124" s="195">
        <f>SUM($AA$125:$AA$127)</f>
        <v>0</v>
      </c>
      <c r="AR124" s="196" t="s">
        <v>19</v>
      </c>
      <c r="AT124" s="196" t="s">
        <v>73</v>
      </c>
      <c r="AU124" s="196" t="s">
        <v>19</v>
      </c>
      <c r="AY124" s="196" t="s">
        <v>130</v>
      </c>
      <c r="BK124" s="197">
        <f>SUM($BK$125:$BK$127)</f>
        <v>0</v>
      </c>
    </row>
    <row r="125" spans="2:65" s="122" customFormat="1" ht="39" customHeight="1">
      <c r="B125" s="123"/>
      <c r="C125" s="199" t="s">
        <v>19</v>
      </c>
      <c r="D125" s="199" t="s">
        <v>131</v>
      </c>
      <c r="E125" s="200" t="s">
        <v>132</v>
      </c>
      <c r="F125" s="459" t="s">
        <v>133</v>
      </c>
      <c r="G125" s="460"/>
      <c r="H125" s="460"/>
      <c r="I125" s="460"/>
      <c r="J125" s="201" t="s">
        <v>134</v>
      </c>
      <c r="K125" s="202">
        <v>51</v>
      </c>
      <c r="L125" s="461"/>
      <c r="M125" s="460"/>
      <c r="N125" s="461">
        <f>ROUND($L$125*$K$125,2)</f>
        <v>0</v>
      </c>
      <c r="O125" s="460"/>
      <c r="P125" s="460"/>
      <c r="Q125" s="460"/>
      <c r="R125" s="126"/>
      <c r="T125" s="203"/>
      <c r="U125" s="204" t="s">
        <v>40</v>
      </c>
      <c r="V125" s="205">
        <v>0.09</v>
      </c>
      <c r="W125" s="205">
        <f>$V$125*$K$125</f>
        <v>4.59</v>
      </c>
      <c r="X125" s="205">
        <v>0</v>
      </c>
      <c r="Y125" s="205">
        <f>$X$125*$K$125</f>
        <v>0</v>
      </c>
      <c r="Z125" s="205">
        <v>0</v>
      </c>
      <c r="AA125" s="206">
        <f>$Z$125*$K$125</f>
        <v>0</v>
      </c>
      <c r="AR125" s="122" t="s">
        <v>135</v>
      </c>
      <c r="AT125" s="122" t="s">
        <v>131</v>
      </c>
      <c r="AU125" s="122" t="s">
        <v>92</v>
      </c>
      <c r="AY125" s="122" t="s">
        <v>130</v>
      </c>
      <c r="BE125" s="207">
        <f>IF($U$125="základní",$N$125,0)</f>
        <v>0</v>
      </c>
      <c r="BF125" s="207">
        <f>IF($U$125="snížená",$N$125,0)</f>
        <v>0</v>
      </c>
      <c r="BG125" s="207">
        <f>IF($U$125="zákl. přenesená",$N$125,0)</f>
        <v>0</v>
      </c>
      <c r="BH125" s="207">
        <f>IF($U$125="sníž. přenesená",$N$125,0)</f>
        <v>0</v>
      </c>
      <c r="BI125" s="207">
        <f>IF($U$125="nulová",$N$125,0)</f>
        <v>0</v>
      </c>
      <c r="BJ125" s="122" t="s">
        <v>19</v>
      </c>
      <c r="BK125" s="207">
        <f>ROUND($L$125*$K$125,2)</f>
        <v>0</v>
      </c>
      <c r="BL125" s="122" t="s">
        <v>135</v>
      </c>
      <c r="BM125" s="122" t="s">
        <v>136</v>
      </c>
    </row>
    <row r="126" spans="2:65" s="122" customFormat="1" ht="27" customHeight="1">
      <c r="B126" s="123"/>
      <c r="C126" s="199" t="s">
        <v>92</v>
      </c>
      <c r="D126" s="199" t="s">
        <v>131</v>
      </c>
      <c r="E126" s="200" t="s">
        <v>137</v>
      </c>
      <c r="F126" s="459" t="s">
        <v>138</v>
      </c>
      <c r="G126" s="460"/>
      <c r="H126" s="460"/>
      <c r="I126" s="460"/>
      <c r="J126" s="201" t="s">
        <v>134</v>
      </c>
      <c r="K126" s="202">
        <v>51</v>
      </c>
      <c r="L126" s="461"/>
      <c r="M126" s="460"/>
      <c r="N126" s="461">
        <f>ROUND($L$126*$K$126,2)</f>
        <v>0</v>
      </c>
      <c r="O126" s="460"/>
      <c r="P126" s="460"/>
      <c r="Q126" s="460"/>
      <c r="R126" s="126"/>
      <c r="T126" s="203"/>
      <c r="U126" s="204" t="s">
        <v>40</v>
      </c>
      <c r="V126" s="205">
        <v>5.8000000000000003E-2</v>
      </c>
      <c r="W126" s="205">
        <f>$V$126*$K$126</f>
        <v>2.9580000000000002</v>
      </c>
      <c r="X126" s="205">
        <v>0</v>
      </c>
      <c r="Y126" s="205">
        <f>$X$126*$K$126</f>
        <v>0</v>
      </c>
      <c r="Z126" s="205">
        <v>0</v>
      </c>
      <c r="AA126" s="206">
        <f>$Z$126*$K$126</f>
        <v>0</v>
      </c>
      <c r="AR126" s="122" t="s">
        <v>135</v>
      </c>
      <c r="AT126" s="122" t="s">
        <v>131</v>
      </c>
      <c r="AU126" s="122" t="s">
        <v>92</v>
      </c>
      <c r="AY126" s="122" t="s">
        <v>130</v>
      </c>
      <c r="BE126" s="207">
        <f>IF($U$126="základní",$N$126,0)</f>
        <v>0</v>
      </c>
      <c r="BF126" s="207">
        <f>IF($U$126="snížená",$N$126,0)</f>
        <v>0</v>
      </c>
      <c r="BG126" s="207">
        <f>IF($U$126="zákl. přenesená",$N$126,0)</f>
        <v>0</v>
      </c>
      <c r="BH126" s="207">
        <f>IF($U$126="sníž. přenesená",$N$126,0)</f>
        <v>0</v>
      </c>
      <c r="BI126" s="207">
        <f>IF($U$126="nulová",$N$126,0)</f>
        <v>0</v>
      </c>
      <c r="BJ126" s="122" t="s">
        <v>19</v>
      </c>
      <c r="BK126" s="207">
        <f>ROUND($L$126*$K$126,2)</f>
        <v>0</v>
      </c>
      <c r="BL126" s="122" t="s">
        <v>135</v>
      </c>
      <c r="BM126" s="122" t="s">
        <v>139</v>
      </c>
    </row>
    <row r="127" spans="2:65" s="122" customFormat="1" ht="15.75" customHeight="1">
      <c r="B127" s="123"/>
      <c r="C127" s="343" t="s">
        <v>140</v>
      </c>
      <c r="D127" s="343" t="s">
        <v>141</v>
      </c>
      <c r="E127" s="344" t="s">
        <v>142</v>
      </c>
      <c r="F127" s="517" t="s">
        <v>143</v>
      </c>
      <c r="G127" s="518"/>
      <c r="H127" s="518"/>
      <c r="I127" s="518"/>
      <c r="J127" s="345" t="s">
        <v>144</v>
      </c>
      <c r="K127" s="346">
        <v>0.76500000000000001</v>
      </c>
      <c r="L127" s="519"/>
      <c r="M127" s="518"/>
      <c r="N127" s="519">
        <f>ROUND($L$127*$K$127,2)</f>
        <v>0</v>
      </c>
      <c r="O127" s="460"/>
      <c r="P127" s="460"/>
      <c r="Q127" s="460"/>
      <c r="R127" s="126"/>
      <c r="T127" s="203"/>
      <c r="U127" s="204" t="s">
        <v>40</v>
      </c>
      <c r="V127" s="205">
        <v>0</v>
      </c>
      <c r="W127" s="205">
        <f>$V$127*$K$127</f>
        <v>0</v>
      </c>
      <c r="X127" s="205">
        <v>1E-3</v>
      </c>
      <c r="Y127" s="205">
        <f>$X$127*$K$127</f>
        <v>7.6500000000000005E-4</v>
      </c>
      <c r="Z127" s="205">
        <v>0</v>
      </c>
      <c r="AA127" s="206">
        <f>$Z$127*$K$127</f>
        <v>0</v>
      </c>
      <c r="AR127" s="122" t="s">
        <v>145</v>
      </c>
      <c r="AT127" s="122" t="s">
        <v>141</v>
      </c>
      <c r="AU127" s="122" t="s">
        <v>92</v>
      </c>
      <c r="AY127" s="122" t="s">
        <v>130</v>
      </c>
      <c r="BE127" s="207">
        <f>IF($U$127="základní",$N$127,0)</f>
        <v>0</v>
      </c>
      <c r="BF127" s="207">
        <f>IF($U$127="snížená",$N$127,0)</f>
        <v>0</v>
      </c>
      <c r="BG127" s="207">
        <f>IF($U$127="zákl. přenesená",$N$127,0)</f>
        <v>0</v>
      </c>
      <c r="BH127" s="207">
        <f>IF($U$127="sníž. přenesená",$N$127,0)</f>
        <v>0</v>
      </c>
      <c r="BI127" s="207">
        <f>IF($U$127="nulová",$N$127,0)</f>
        <v>0</v>
      </c>
      <c r="BJ127" s="122" t="s">
        <v>19</v>
      </c>
      <c r="BK127" s="207">
        <f>ROUND($L$127*$K$127,2)</f>
        <v>0</v>
      </c>
      <c r="BL127" s="122" t="s">
        <v>135</v>
      </c>
      <c r="BM127" s="122" t="s">
        <v>146</v>
      </c>
    </row>
    <row r="128" spans="2:65" s="188" customFormat="1" ht="30.75" customHeight="1">
      <c r="B128" s="189"/>
      <c r="C128" s="190"/>
      <c r="D128" s="198" t="s">
        <v>105</v>
      </c>
      <c r="E128" s="198"/>
      <c r="F128" s="198"/>
      <c r="G128" s="198"/>
      <c r="H128" s="198"/>
      <c r="I128" s="198"/>
      <c r="J128" s="198"/>
      <c r="K128" s="198"/>
      <c r="L128" s="198"/>
      <c r="M128" s="198"/>
      <c r="N128" s="466">
        <f>$BK$128</f>
        <v>0</v>
      </c>
      <c r="O128" s="465"/>
      <c r="P128" s="465"/>
      <c r="Q128" s="465"/>
      <c r="R128" s="192"/>
      <c r="T128" s="193"/>
      <c r="U128" s="190"/>
      <c r="V128" s="190"/>
      <c r="W128" s="194">
        <f>SUM($W$129:$W$138)</f>
        <v>241.97650999999996</v>
      </c>
      <c r="X128" s="190"/>
      <c r="Y128" s="194">
        <f>SUM($Y$129:$Y$138)</f>
        <v>5.2435178000000002</v>
      </c>
      <c r="Z128" s="190"/>
      <c r="AA128" s="195">
        <f>SUM($AA$129:$AA$138)</f>
        <v>0</v>
      </c>
      <c r="AR128" s="196" t="s">
        <v>19</v>
      </c>
      <c r="AT128" s="196" t="s">
        <v>73</v>
      </c>
      <c r="AU128" s="196" t="s">
        <v>19</v>
      </c>
      <c r="AY128" s="196" t="s">
        <v>130</v>
      </c>
      <c r="BK128" s="197">
        <f>SUM($BK$129:$BK$138)</f>
        <v>0</v>
      </c>
    </row>
    <row r="129" spans="2:65" s="122" customFormat="1" ht="27" customHeight="1">
      <c r="B129" s="123"/>
      <c r="C129" s="199" t="s">
        <v>135</v>
      </c>
      <c r="D129" s="199" t="s">
        <v>131</v>
      </c>
      <c r="E129" s="200" t="s">
        <v>286</v>
      </c>
      <c r="F129" s="459" t="s">
        <v>287</v>
      </c>
      <c r="G129" s="460"/>
      <c r="H129" s="460"/>
      <c r="I129" s="460"/>
      <c r="J129" s="201" t="s">
        <v>134</v>
      </c>
      <c r="K129" s="202">
        <v>32.56</v>
      </c>
      <c r="L129" s="461"/>
      <c r="M129" s="460"/>
      <c r="N129" s="461">
        <f>ROUND($L$129*$K$129,2)</f>
        <v>0</v>
      </c>
      <c r="O129" s="460"/>
      <c r="P129" s="460"/>
      <c r="Q129" s="460"/>
      <c r="R129" s="126"/>
      <c r="T129" s="203"/>
      <c r="U129" s="204" t="s">
        <v>40</v>
      </c>
      <c r="V129" s="205">
        <v>0.442</v>
      </c>
      <c r="W129" s="205">
        <f>$V$129*$K$129</f>
        <v>14.391520000000002</v>
      </c>
      <c r="X129" s="205">
        <v>2.6589999999999999E-2</v>
      </c>
      <c r="Y129" s="205">
        <f>$X$129*$K$129</f>
        <v>0.86577040000000005</v>
      </c>
      <c r="Z129" s="205">
        <v>0</v>
      </c>
      <c r="AA129" s="206">
        <f>$Z$129*$K$129</f>
        <v>0</v>
      </c>
      <c r="AR129" s="122" t="s">
        <v>135</v>
      </c>
      <c r="AT129" s="122" t="s">
        <v>131</v>
      </c>
      <c r="AU129" s="122" t="s">
        <v>92</v>
      </c>
      <c r="AY129" s="122" t="s">
        <v>130</v>
      </c>
      <c r="BE129" s="207">
        <f>IF($U$129="základní",$N$129,0)</f>
        <v>0</v>
      </c>
      <c r="BF129" s="207">
        <f>IF($U$129="snížená",$N$129,0)</f>
        <v>0</v>
      </c>
      <c r="BG129" s="207">
        <f>IF($U$129="zákl. přenesená",$N$129,0)</f>
        <v>0</v>
      </c>
      <c r="BH129" s="207">
        <f>IF($U$129="sníž. přenesená",$N$129,0)</f>
        <v>0</v>
      </c>
      <c r="BI129" s="207">
        <f>IF($U$129="nulová",$N$129,0)</f>
        <v>0</v>
      </c>
      <c r="BJ129" s="122" t="s">
        <v>19</v>
      </c>
      <c r="BK129" s="207">
        <f>ROUND($L$129*$K$129,2)</f>
        <v>0</v>
      </c>
      <c r="BL129" s="122" t="s">
        <v>135</v>
      </c>
      <c r="BM129" s="122" t="s">
        <v>288</v>
      </c>
    </row>
    <row r="130" spans="2:65" s="122" customFormat="1" ht="27" customHeight="1">
      <c r="B130" s="123"/>
      <c r="C130" s="199" t="s">
        <v>150</v>
      </c>
      <c r="D130" s="199" t="s">
        <v>131</v>
      </c>
      <c r="E130" s="200" t="s">
        <v>147</v>
      </c>
      <c r="F130" s="459" t="s">
        <v>148</v>
      </c>
      <c r="G130" s="460"/>
      <c r="H130" s="460"/>
      <c r="I130" s="460"/>
      <c r="J130" s="201" t="s">
        <v>134</v>
      </c>
      <c r="K130" s="202">
        <v>32.56</v>
      </c>
      <c r="L130" s="461"/>
      <c r="M130" s="460"/>
      <c r="N130" s="461">
        <f>ROUND($L$130*$K$130,2)</f>
        <v>0</v>
      </c>
      <c r="O130" s="460"/>
      <c r="P130" s="460"/>
      <c r="Q130" s="460"/>
      <c r="R130" s="126"/>
      <c r="T130" s="203"/>
      <c r="U130" s="204" t="s">
        <v>40</v>
      </c>
      <c r="V130" s="205">
        <v>0.28499999999999998</v>
      </c>
      <c r="W130" s="205">
        <f>$V$130*$K$130</f>
        <v>9.2796000000000003</v>
      </c>
      <c r="X130" s="205">
        <v>3.48E-3</v>
      </c>
      <c r="Y130" s="205">
        <f>$X$130*$K$130</f>
        <v>0.11330880000000002</v>
      </c>
      <c r="Z130" s="205">
        <v>0</v>
      </c>
      <c r="AA130" s="206">
        <f>$Z$130*$K$130</f>
        <v>0</v>
      </c>
      <c r="AR130" s="122" t="s">
        <v>135</v>
      </c>
      <c r="AT130" s="122" t="s">
        <v>131</v>
      </c>
      <c r="AU130" s="122" t="s">
        <v>92</v>
      </c>
      <c r="AY130" s="122" t="s">
        <v>130</v>
      </c>
      <c r="BE130" s="207">
        <f>IF($U$130="základní",$N$130,0)</f>
        <v>0</v>
      </c>
      <c r="BF130" s="207">
        <f>IF($U$130="snížená",$N$130,0)</f>
        <v>0</v>
      </c>
      <c r="BG130" s="207">
        <f>IF($U$130="zákl. přenesená",$N$130,0)</f>
        <v>0</v>
      </c>
      <c r="BH130" s="207">
        <f>IF($U$130="sníž. přenesená",$N$130,0)</f>
        <v>0</v>
      </c>
      <c r="BI130" s="207">
        <f>IF($U$130="nulová",$N$130,0)</f>
        <v>0</v>
      </c>
      <c r="BJ130" s="122" t="s">
        <v>19</v>
      </c>
      <c r="BK130" s="207">
        <f>ROUND($L$130*$K$130,2)</f>
        <v>0</v>
      </c>
      <c r="BL130" s="122" t="s">
        <v>135</v>
      </c>
      <c r="BM130" s="122" t="s">
        <v>149</v>
      </c>
    </row>
    <row r="131" spans="2:65" s="122" customFormat="1" ht="27" customHeight="1">
      <c r="B131" s="123"/>
      <c r="C131" s="199" t="s">
        <v>154</v>
      </c>
      <c r="D131" s="199" t="s">
        <v>131</v>
      </c>
      <c r="E131" s="200" t="s">
        <v>151</v>
      </c>
      <c r="F131" s="459" t="s">
        <v>152</v>
      </c>
      <c r="G131" s="460"/>
      <c r="H131" s="460"/>
      <c r="I131" s="460"/>
      <c r="J131" s="201" t="s">
        <v>134</v>
      </c>
      <c r="K131" s="202">
        <v>82.82</v>
      </c>
      <c r="L131" s="461"/>
      <c r="M131" s="460"/>
      <c r="N131" s="461">
        <f>ROUND($L$131*$K$131,2)</f>
        <v>0</v>
      </c>
      <c r="O131" s="460"/>
      <c r="P131" s="460"/>
      <c r="Q131" s="460"/>
      <c r="R131" s="126"/>
      <c r="T131" s="203"/>
      <c r="U131" s="204" t="s">
        <v>40</v>
      </c>
      <c r="V131" s="205">
        <v>0.42399999999999999</v>
      </c>
      <c r="W131" s="205">
        <f>$V$131*$K$131</f>
        <v>35.115679999999998</v>
      </c>
      <c r="X131" s="205">
        <v>2.0480000000000002E-2</v>
      </c>
      <c r="Y131" s="205">
        <f>$X$131*$K$131</f>
        <v>1.6961535999999999</v>
      </c>
      <c r="Z131" s="205">
        <v>0</v>
      </c>
      <c r="AA131" s="206">
        <f>$Z$131*$K$131</f>
        <v>0</v>
      </c>
      <c r="AR131" s="122" t="s">
        <v>135</v>
      </c>
      <c r="AT131" s="122" t="s">
        <v>131</v>
      </c>
      <c r="AU131" s="122" t="s">
        <v>92</v>
      </c>
      <c r="AY131" s="122" t="s">
        <v>130</v>
      </c>
      <c r="BE131" s="207">
        <f>IF($U$131="základní",$N$131,0)</f>
        <v>0</v>
      </c>
      <c r="BF131" s="207">
        <f>IF($U$131="snížená",$N$131,0)</f>
        <v>0</v>
      </c>
      <c r="BG131" s="207">
        <f>IF($U$131="zákl. přenesená",$N$131,0)</f>
        <v>0</v>
      </c>
      <c r="BH131" s="207">
        <f>IF($U$131="sníž. přenesená",$N$131,0)</f>
        <v>0</v>
      </c>
      <c r="BI131" s="207">
        <f>IF($U$131="nulová",$N$131,0)</f>
        <v>0</v>
      </c>
      <c r="BJ131" s="122" t="s">
        <v>19</v>
      </c>
      <c r="BK131" s="207">
        <f>ROUND($L$131*$K$131,2)</f>
        <v>0</v>
      </c>
      <c r="BL131" s="122" t="s">
        <v>135</v>
      </c>
      <c r="BM131" s="122" t="s">
        <v>153</v>
      </c>
    </row>
    <row r="132" spans="2:65" s="122" customFormat="1" ht="27" customHeight="1">
      <c r="B132" s="123"/>
      <c r="C132" s="199" t="s">
        <v>158</v>
      </c>
      <c r="D132" s="199" t="s">
        <v>131</v>
      </c>
      <c r="E132" s="200" t="s">
        <v>155</v>
      </c>
      <c r="F132" s="459" t="s">
        <v>156</v>
      </c>
      <c r="G132" s="460"/>
      <c r="H132" s="460"/>
      <c r="I132" s="460"/>
      <c r="J132" s="201" t="s">
        <v>134</v>
      </c>
      <c r="K132" s="202">
        <v>82.82</v>
      </c>
      <c r="L132" s="461"/>
      <c r="M132" s="460"/>
      <c r="N132" s="461">
        <f>ROUND($L$132*$K$132,2)</f>
        <v>0</v>
      </c>
      <c r="O132" s="460"/>
      <c r="P132" s="460"/>
      <c r="Q132" s="460"/>
      <c r="R132" s="126"/>
      <c r="T132" s="203"/>
      <c r="U132" s="204" t="s">
        <v>40</v>
      </c>
      <c r="V132" s="205">
        <v>0.09</v>
      </c>
      <c r="W132" s="205">
        <f>$V$132*$K$132</f>
        <v>7.4537999999999993</v>
      </c>
      <c r="X132" s="205">
        <v>7.9000000000000008E-3</v>
      </c>
      <c r="Y132" s="205">
        <f>$X$132*$K$132</f>
        <v>0.65427800000000003</v>
      </c>
      <c r="Z132" s="205">
        <v>0</v>
      </c>
      <c r="AA132" s="206">
        <f>$Z$132*$K$132</f>
        <v>0</v>
      </c>
      <c r="AR132" s="122" t="s">
        <v>135</v>
      </c>
      <c r="AT132" s="122" t="s">
        <v>131</v>
      </c>
      <c r="AU132" s="122" t="s">
        <v>92</v>
      </c>
      <c r="AY132" s="122" t="s">
        <v>130</v>
      </c>
      <c r="BE132" s="207">
        <f>IF($U$132="základní",$N$132,0)</f>
        <v>0</v>
      </c>
      <c r="BF132" s="207">
        <f>IF($U$132="snížená",$N$132,0)</f>
        <v>0</v>
      </c>
      <c r="BG132" s="207">
        <f>IF($U$132="zákl. přenesená",$N$132,0)</f>
        <v>0</v>
      </c>
      <c r="BH132" s="207">
        <f>IF($U$132="sníž. přenesená",$N$132,0)</f>
        <v>0</v>
      </c>
      <c r="BI132" s="207">
        <f>IF($U$132="nulová",$N$132,0)</f>
        <v>0</v>
      </c>
      <c r="BJ132" s="122" t="s">
        <v>19</v>
      </c>
      <c r="BK132" s="207">
        <f>ROUND($L$132*$K$132,2)</f>
        <v>0</v>
      </c>
      <c r="BL132" s="122" t="s">
        <v>135</v>
      </c>
      <c r="BM132" s="122" t="s">
        <v>157</v>
      </c>
    </row>
    <row r="133" spans="2:65" s="122" customFormat="1" ht="27" customHeight="1">
      <c r="B133" s="123"/>
      <c r="C133" s="199" t="s">
        <v>145</v>
      </c>
      <c r="D133" s="199" t="s">
        <v>131</v>
      </c>
      <c r="E133" s="200" t="s">
        <v>335</v>
      </c>
      <c r="F133" s="459" t="s">
        <v>336</v>
      </c>
      <c r="G133" s="460"/>
      <c r="H133" s="460"/>
      <c r="I133" s="460"/>
      <c r="J133" s="201" t="s">
        <v>134</v>
      </c>
      <c r="K133" s="202">
        <v>82.82</v>
      </c>
      <c r="L133" s="461"/>
      <c r="M133" s="460"/>
      <c r="N133" s="461">
        <f>ROUND($L$133*$K$133,2)</f>
        <v>0</v>
      </c>
      <c r="O133" s="460"/>
      <c r="P133" s="460"/>
      <c r="Q133" s="460"/>
      <c r="R133" s="126"/>
      <c r="T133" s="203"/>
      <c r="U133" s="204" t="s">
        <v>40</v>
      </c>
      <c r="V133" s="205">
        <v>1.5669999999999999</v>
      </c>
      <c r="W133" s="205">
        <f>$V$133*$K$133</f>
        <v>129.77893999999998</v>
      </c>
      <c r="X133" s="205">
        <v>1.9310000000000001E-2</v>
      </c>
      <c r="Y133" s="205">
        <f>$X$133*$K$133</f>
        <v>1.5992541999999998</v>
      </c>
      <c r="Z133" s="205">
        <v>0</v>
      </c>
      <c r="AA133" s="206">
        <f>$Z$133*$K$133</f>
        <v>0</v>
      </c>
      <c r="AR133" s="122" t="s">
        <v>135</v>
      </c>
      <c r="AT133" s="122" t="s">
        <v>131</v>
      </c>
      <c r="AU133" s="122" t="s">
        <v>92</v>
      </c>
      <c r="AY133" s="122" t="s">
        <v>130</v>
      </c>
      <c r="BE133" s="207">
        <f>IF($U$133="základní",$N$133,0)</f>
        <v>0</v>
      </c>
      <c r="BF133" s="207">
        <f>IF($U$133="snížená",$N$133,0)</f>
        <v>0</v>
      </c>
      <c r="BG133" s="207">
        <f>IF($U$133="zákl. přenesená",$N$133,0)</f>
        <v>0</v>
      </c>
      <c r="BH133" s="207">
        <f>IF($U$133="sníž. přenesená",$N$133,0)</f>
        <v>0</v>
      </c>
      <c r="BI133" s="207">
        <f>IF($U$133="nulová",$N$133,0)</f>
        <v>0</v>
      </c>
      <c r="BJ133" s="122" t="s">
        <v>19</v>
      </c>
      <c r="BK133" s="207">
        <f>ROUND($L$133*$K$133,2)</f>
        <v>0</v>
      </c>
      <c r="BL133" s="122" t="s">
        <v>135</v>
      </c>
      <c r="BM133" s="122" t="s">
        <v>337</v>
      </c>
    </row>
    <row r="134" spans="2:65" s="122" customFormat="1" ht="27" customHeight="1">
      <c r="B134" s="123"/>
      <c r="C134" s="199" t="s">
        <v>165</v>
      </c>
      <c r="D134" s="199" t="s">
        <v>131</v>
      </c>
      <c r="E134" s="200" t="s">
        <v>162</v>
      </c>
      <c r="F134" s="459" t="s">
        <v>163</v>
      </c>
      <c r="G134" s="460"/>
      <c r="H134" s="460"/>
      <c r="I134" s="460"/>
      <c r="J134" s="201" t="s">
        <v>134</v>
      </c>
      <c r="K134" s="202">
        <v>82.82</v>
      </c>
      <c r="L134" s="461"/>
      <c r="M134" s="460"/>
      <c r="N134" s="461">
        <f>ROUND($L$134*$K$134,2)</f>
        <v>0</v>
      </c>
      <c r="O134" s="460"/>
      <c r="P134" s="460"/>
      <c r="Q134" s="460"/>
      <c r="R134" s="126"/>
      <c r="T134" s="203"/>
      <c r="U134" s="204" t="s">
        <v>40</v>
      </c>
      <c r="V134" s="205">
        <v>0.245</v>
      </c>
      <c r="W134" s="205">
        <f>$V$134*$K$134</f>
        <v>20.290899999999997</v>
      </c>
      <c r="X134" s="205">
        <v>3.48E-3</v>
      </c>
      <c r="Y134" s="205">
        <f>$X$134*$K$134</f>
        <v>0.28821359999999996</v>
      </c>
      <c r="Z134" s="205">
        <v>0</v>
      </c>
      <c r="AA134" s="206">
        <f>$Z$134*$K$134</f>
        <v>0</v>
      </c>
      <c r="AR134" s="122" t="s">
        <v>135</v>
      </c>
      <c r="AT134" s="122" t="s">
        <v>131</v>
      </c>
      <c r="AU134" s="122" t="s">
        <v>92</v>
      </c>
      <c r="AY134" s="122" t="s">
        <v>130</v>
      </c>
      <c r="BE134" s="207">
        <f>IF($U$134="základní",$N$134,0)</f>
        <v>0</v>
      </c>
      <c r="BF134" s="207">
        <f>IF($U$134="snížená",$N$134,0)</f>
        <v>0</v>
      </c>
      <c r="BG134" s="207">
        <f>IF($U$134="zákl. přenesená",$N$134,0)</f>
        <v>0</v>
      </c>
      <c r="BH134" s="207">
        <f>IF($U$134="sníž. přenesená",$N$134,0)</f>
        <v>0</v>
      </c>
      <c r="BI134" s="207">
        <f>IF($U$134="nulová",$N$134,0)</f>
        <v>0</v>
      </c>
      <c r="BJ134" s="122" t="s">
        <v>19</v>
      </c>
      <c r="BK134" s="207">
        <f>ROUND($L$134*$K$134,2)</f>
        <v>0</v>
      </c>
      <c r="BL134" s="122" t="s">
        <v>135</v>
      </c>
      <c r="BM134" s="122" t="s">
        <v>164</v>
      </c>
    </row>
    <row r="135" spans="2:65" s="122" customFormat="1" ht="27" customHeight="1">
      <c r="B135" s="123"/>
      <c r="C135" s="199" t="s">
        <v>23</v>
      </c>
      <c r="D135" s="199" t="s">
        <v>131</v>
      </c>
      <c r="E135" s="200" t="s">
        <v>166</v>
      </c>
      <c r="F135" s="459" t="s">
        <v>167</v>
      </c>
      <c r="G135" s="460"/>
      <c r="H135" s="460"/>
      <c r="I135" s="460"/>
      <c r="J135" s="201" t="s">
        <v>134</v>
      </c>
      <c r="K135" s="202">
        <v>7.14</v>
      </c>
      <c r="L135" s="461"/>
      <c r="M135" s="460"/>
      <c r="N135" s="461">
        <f>ROUND($L$135*$K$135,2)</f>
        <v>0</v>
      </c>
      <c r="O135" s="460"/>
      <c r="P135" s="460"/>
      <c r="Q135" s="460"/>
      <c r="R135" s="126"/>
      <c r="T135" s="203"/>
      <c r="U135" s="204" t="s">
        <v>40</v>
      </c>
      <c r="V135" s="205">
        <v>0.09</v>
      </c>
      <c r="W135" s="205">
        <f>$V$135*$K$135</f>
        <v>0.64259999999999995</v>
      </c>
      <c r="X135" s="205">
        <v>2.4000000000000001E-4</v>
      </c>
      <c r="Y135" s="205">
        <f>$X$135*$K$135</f>
        <v>1.7136E-3</v>
      </c>
      <c r="Z135" s="205">
        <v>0</v>
      </c>
      <c r="AA135" s="206">
        <f>$Z$135*$K$135</f>
        <v>0</v>
      </c>
      <c r="AR135" s="122" t="s">
        <v>135</v>
      </c>
      <c r="AT135" s="122" t="s">
        <v>131</v>
      </c>
      <c r="AU135" s="122" t="s">
        <v>92</v>
      </c>
      <c r="AY135" s="122" t="s">
        <v>130</v>
      </c>
      <c r="BE135" s="207">
        <f>IF($U$135="základní",$N$135,0)</f>
        <v>0</v>
      </c>
      <c r="BF135" s="207">
        <f>IF($U$135="snížená",$N$135,0)</f>
        <v>0</v>
      </c>
      <c r="BG135" s="207">
        <f>IF($U$135="zákl. přenesená",$N$135,0)</f>
        <v>0</v>
      </c>
      <c r="BH135" s="207">
        <f>IF($U$135="sníž. přenesená",$N$135,0)</f>
        <v>0</v>
      </c>
      <c r="BI135" s="207">
        <f>IF($U$135="nulová",$N$135,0)</f>
        <v>0</v>
      </c>
      <c r="BJ135" s="122" t="s">
        <v>19</v>
      </c>
      <c r="BK135" s="207">
        <f>ROUND($L$135*$K$135,2)</f>
        <v>0</v>
      </c>
      <c r="BL135" s="122" t="s">
        <v>135</v>
      </c>
      <c r="BM135" s="122" t="s">
        <v>168</v>
      </c>
    </row>
    <row r="136" spans="2:65" s="122" customFormat="1" ht="27" customHeight="1">
      <c r="B136" s="123"/>
      <c r="C136" s="199" t="s">
        <v>172</v>
      </c>
      <c r="D136" s="199" t="s">
        <v>131</v>
      </c>
      <c r="E136" s="200" t="s">
        <v>169</v>
      </c>
      <c r="F136" s="459" t="s">
        <v>170</v>
      </c>
      <c r="G136" s="460"/>
      <c r="H136" s="460"/>
      <c r="I136" s="460"/>
      <c r="J136" s="201" t="s">
        <v>134</v>
      </c>
      <c r="K136" s="202">
        <v>99.93</v>
      </c>
      <c r="L136" s="461"/>
      <c r="M136" s="460"/>
      <c r="N136" s="461">
        <f>ROUND($L$136*$K$136,2)</f>
        <v>0</v>
      </c>
      <c r="O136" s="460"/>
      <c r="P136" s="460"/>
      <c r="Q136" s="460"/>
      <c r="R136" s="126"/>
      <c r="T136" s="203"/>
      <c r="U136" s="204" t="s">
        <v>40</v>
      </c>
      <c r="V136" s="205">
        <v>3.9E-2</v>
      </c>
      <c r="W136" s="205">
        <f>$V$136*$K$136</f>
        <v>3.8972700000000002</v>
      </c>
      <c r="X136" s="205">
        <v>2.4000000000000001E-4</v>
      </c>
      <c r="Y136" s="205">
        <f>$X$136*$K$136</f>
        <v>2.3983200000000003E-2</v>
      </c>
      <c r="Z136" s="205">
        <v>0</v>
      </c>
      <c r="AA136" s="206">
        <f>$Z$136*$K$136</f>
        <v>0</v>
      </c>
      <c r="AR136" s="122" t="s">
        <v>135</v>
      </c>
      <c r="AT136" s="122" t="s">
        <v>131</v>
      </c>
      <c r="AU136" s="122" t="s">
        <v>92</v>
      </c>
      <c r="AY136" s="122" t="s">
        <v>130</v>
      </c>
      <c r="BE136" s="207">
        <f>IF($U$136="základní",$N$136,0)</f>
        <v>0</v>
      </c>
      <c r="BF136" s="207">
        <f>IF($U$136="snížená",$N$136,0)</f>
        <v>0</v>
      </c>
      <c r="BG136" s="207">
        <f>IF($U$136="zákl. přenesená",$N$136,0)</f>
        <v>0</v>
      </c>
      <c r="BH136" s="207">
        <f>IF($U$136="sníž. přenesená",$N$136,0)</f>
        <v>0</v>
      </c>
      <c r="BI136" s="207">
        <f>IF($U$136="nulová",$N$136,0)</f>
        <v>0</v>
      </c>
      <c r="BJ136" s="122" t="s">
        <v>19</v>
      </c>
      <c r="BK136" s="207">
        <f>ROUND($L$136*$K$136,2)</f>
        <v>0</v>
      </c>
      <c r="BL136" s="122" t="s">
        <v>135</v>
      </c>
      <c r="BM136" s="122" t="s">
        <v>171</v>
      </c>
    </row>
    <row r="137" spans="2:65" s="122" customFormat="1" ht="27" customHeight="1">
      <c r="B137" s="123"/>
      <c r="C137" s="199" t="s">
        <v>176</v>
      </c>
      <c r="D137" s="199" t="s">
        <v>131</v>
      </c>
      <c r="E137" s="200" t="s">
        <v>173</v>
      </c>
      <c r="F137" s="459" t="s">
        <v>174</v>
      </c>
      <c r="G137" s="460"/>
      <c r="H137" s="460"/>
      <c r="I137" s="460"/>
      <c r="J137" s="201" t="s">
        <v>134</v>
      </c>
      <c r="K137" s="202">
        <v>7.02</v>
      </c>
      <c r="L137" s="461"/>
      <c r="M137" s="460"/>
      <c r="N137" s="461">
        <f>ROUND($L$137*$K$137,2)</f>
        <v>0</v>
      </c>
      <c r="O137" s="460"/>
      <c r="P137" s="460"/>
      <c r="Q137" s="460"/>
      <c r="R137" s="126"/>
      <c r="T137" s="203"/>
      <c r="U137" s="204" t="s">
        <v>40</v>
      </c>
      <c r="V137" s="205">
        <v>0.06</v>
      </c>
      <c r="W137" s="205">
        <f>$V$137*$K$137</f>
        <v>0.42119999999999996</v>
      </c>
      <c r="X137" s="205">
        <v>1.2E-4</v>
      </c>
      <c r="Y137" s="205">
        <f>$X$137*$K$137</f>
        <v>8.4239999999999998E-4</v>
      </c>
      <c r="Z137" s="205">
        <v>0</v>
      </c>
      <c r="AA137" s="206">
        <f>$Z$137*$K$137</f>
        <v>0</v>
      </c>
      <c r="AR137" s="122" t="s">
        <v>135</v>
      </c>
      <c r="AT137" s="122" t="s">
        <v>131</v>
      </c>
      <c r="AU137" s="122" t="s">
        <v>92</v>
      </c>
      <c r="AY137" s="122" t="s">
        <v>130</v>
      </c>
      <c r="BE137" s="207">
        <f>IF($U$137="základní",$N$137,0)</f>
        <v>0</v>
      </c>
      <c r="BF137" s="207">
        <f>IF($U$137="snížená",$N$137,0)</f>
        <v>0</v>
      </c>
      <c r="BG137" s="207">
        <f>IF($U$137="zákl. přenesená",$N$137,0)</f>
        <v>0</v>
      </c>
      <c r="BH137" s="207">
        <f>IF($U$137="sníž. přenesená",$N$137,0)</f>
        <v>0</v>
      </c>
      <c r="BI137" s="207">
        <f>IF($U$137="nulová",$N$137,0)</f>
        <v>0</v>
      </c>
      <c r="BJ137" s="122" t="s">
        <v>19</v>
      </c>
      <c r="BK137" s="207">
        <f>ROUND($L$137*$K$137,2)</f>
        <v>0</v>
      </c>
      <c r="BL137" s="122" t="s">
        <v>135</v>
      </c>
      <c r="BM137" s="122" t="s">
        <v>175</v>
      </c>
    </row>
    <row r="138" spans="2:65" s="122" customFormat="1" ht="27" customHeight="1">
      <c r="B138" s="123"/>
      <c r="C138" s="199" t="s">
        <v>180</v>
      </c>
      <c r="D138" s="199" t="s">
        <v>131</v>
      </c>
      <c r="E138" s="200" t="s">
        <v>177</v>
      </c>
      <c r="F138" s="459" t="s">
        <v>178</v>
      </c>
      <c r="G138" s="460"/>
      <c r="H138" s="460"/>
      <c r="I138" s="460"/>
      <c r="J138" s="201" t="s">
        <v>134</v>
      </c>
      <c r="K138" s="202">
        <v>82.82</v>
      </c>
      <c r="L138" s="461"/>
      <c r="M138" s="460"/>
      <c r="N138" s="461">
        <f>ROUND($L$138*$K$138,2)</f>
        <v>0</v>
      </c>
      <c r="O138" s="460"/>
      <c r="P138" s="460"/>
      <c r="Q138" s="460"/>
      <c r="R138" s="126"/>
      <c r="T138" s="203"/>
      <c r="U138" s="204" t="s">
        <v>40</v>
      </c>
      <c r="V138" s="205">
        <v>0.25</v>
      </c>
      <c r="W138" s="205">
        <f>$V$138*$K$138</f>
        <v>20.704999999999998</v>
      </c>
      <c r="X138" s="205">
        <v>0</v>
      </c>
      <c r="Y138" s="205">
        <f>$X$138*$K$138</f>
        <v>0</v>
      </c>
      <c r="Z138" s="205">
        <v>0</v>
      </c>
      <c r="AA138" s="206">
        <f>$Z$138*$K$138</f>
        <v>0</v>
      </c>
      <c r="AR138" s="122" t="s">
        <v>135</v>
      </c>
      <c r="AT138" s="122" t="s">
        <v>131</v>
      </c>
      <c r="AU138" s="122" t="s">
        <v>92</v>
      </c>
      <c r="AY138" s="122" t="s">
        <v>130</v>
      </c>
      <c r="BE138" s="207">
        <f>IF($U$138="základní",$N$138,0)</f>
        <v>0</v>
      </c>
      <c r="BF138" s="207">
        <f>IF($U$138="snížená",$N$138,0)</f>
        <v>0</v>
      </c>
      <c r="BG138" s="207">
        <f>IF($U$138="zákl. přenesená",$N$138,0)</f>
        <v>0</v>
      </c>
      <c r="BH138" s="207">
        <f>IF($U$138="sníž. přenesená",$N$138,0)</f>
        <v>0</v>
      </c>
      <c r="BI138" s="207">
        <f>IF($U$138="nulová",$N$138,0)</f>
        <v>0</v>
      </c>
      <c r="BJ138" s="122" t="s">
        <v>19</v>
      </c>
      <c r="BK138" s="207">
        <f>ROUND($L$138*$K$138,2)</f>
        <v>0</v>
      </c>
      <c r="BL138" s="122" t="s">
        <v>135</v>
      </c>
      <c r="BM138" s="122" t="s">
        <v>179</v>
      </c>
    </row>
    <row r="139" spans="2:65" s="188" customFormat="1" ht="30.75" customHeight="1">
      <c r="B139" s="189"/>
      <c r="C139" s="190"/>
      <c r="D139" s="198" t="s">
        <v>106</v>
      </c>
      <c r="E139" s="198"/>
      <c r="F139" s="198"/>
      <c r="G139" s="198"/>
      <c r="H139" s="198"/>
      <c r="I139" s="198"/>
      <c r="J139" s="198"/>
      <c r="K139" s="198"/>
      <c r="L139" s="198"/>
      <c r="M139" s="198"/>
      <c r="N139" s="466">
        <f>$BK$139</f>
        <v>0</v>
      </c>
      <c r="O139" s="465"/>
      <c r="P139" s="465"/>
      <c r="Q139" s="465"/>
      <c r="R139" s="192"/>
      <c r="T139" s="193"/>
      <c r="U139" s="190"/>
      <c r="V139" s="190"/>
      <c r="W139" s="194">
        <f>SUM($W$140:$W$147)</f>
        <v>74.414600000000007</v>
      </c>
      <c r="X139" s="190"/>
      <c r="Y139" s="194">
        <f>SUM($Y$140:$Y$147)</f>
        <v>0.42568679999999998</v>
      </c>
      <c r="Z139" s="190"/>
      <c r="AA139" s="195">
        <f>SUM($AA$140:$AA$147)</f>
        <v>3.30436</v>
      </c>
      <c r="AR139" s="196" t="s">
        <v>19</v>
      </c>
      <c r="AT139" s="196" t="s">
        <v>73</v>
      </c>
      <c r="AU139" s="196" t="s">
        <v>19</v>
      </c>
      <c r="AY139" s="196" t="s">
        <v>130</v>
      </c>
      <c r="BK139" s="197">
        <f>SUM($BK$140:$BK$147)</f>
        <v>0</v>
      </c>
    </row>
    <row r="140" spans="2:65" s="122" customFormat="1" ht="39" customHeight="1">
      <c r="B140" s="123"/>
      <c r="C140" s="199" t="s">
        <v>184</v>
      </c>
      <c r="D140" s="199" t="s">
        <v>131</v>
      </c>
      <c r="E140" s="200" t="s">
        <v>185</v>
      </c>
      <c r="F140" s="459" t="s">
        <v>186</v>
      </c>
      <c r="G140" s="460"/>
      <c r="H140" s="460"/>
      <c r="I140" s="460"/>
      <c r="J140" s="201" t="s">
        <v>134</v>
      </c>
      <c r="K140" s="202">
        <v>104</v>
      </c>
      <c r="L140" s="461"/>
      <c r="M140" s="460"/>
      <c r="N140" s="461">
        <f>ROUND($L$140*$K$140,2)</f>
        <v>0</v>
      </c>
      <c r="O140" s="460"/>
      <c r="P140" s="460"/>
      <c r="Q140" s="460"/>
      <c r="R140" s="126"/>
      <c r="T140" s="203"/>
      <c r="U140" s="204" t="s">
        <v>40</v>
      </c>
      <c r="V140" s="205">
        <v>0.14000000000000001</v>
      </c>
      <c r="W140" s="205">
        <f>$V$140*$K$140</f>
        <v>14.560000000000002</v>
      </c>
      <c r="X140" s="205">
        <v>0</v>
      </c>
      <c r="Y140" s="205">
        <f>$X$140*$K$140</f>
        <v>0</v>
      </c>
      <c r="Z140" s="205">
        <v>0</v>
      </c>
      <c r="AA140" s="206">
        <f>$Z$140*$K$140</f>
        <v>0</v>
      </c>
      <c r="AR140" s="122" t="s">
        <v>135</v>
      </c>
      <c r="AT140" s="122" t="s">
        <v>131</v>
      </c>
      <c r="AU140" s="122" t="s">
        <v>92</v>
      </c>
      <c r="AY140" s="122" t="s">
        <v>130</v>
      </c>
      <c r="BE140" s="207">
        <f>IF($U$140="základní",$N$140,0)</f>
        <v>0</v>
      </c>
      <c r="BF140" s="207">
        <f>IF($U$140="snížená",$N$140,0)</f>
        <v>0</v>
      </c>
      <c r="BG140" s="207">
        <f>IF($U$140="zákl. přenesená",$N$140,0)</f>
        <v>0</v>
      </c>
      <c r="BH140" s="207">
        <f>IF($U$140="sníž. přenesená",$N$140,0)</f>
        <v>0</v>
      </c>
      <c r="BI140" s="207">
        <f>IF($U$140="nulová",$N$140,0)</f>
        <v>0</v>
      </c>
      <c r="BJ140" s="122" t="s">
        <v>19</v>
      </c>
      <c r="BK140" s="207">
        <f>ROUND($L$140*$K$140,2)</f>
        <v>0</v>
      </c>
      <c r="BL140" s="122" t="s">
        <v>135</v>
      </c>
      <c r="BM140" s="122" t="s">
        <v>187</v>
      </c>
    </row>
    <row r="141" spans="2:65" s="122" customFormat="1" ht="39" customHeight="1">
      <c r="B141" s="123"/>
      <c r="C141" s="199" t="s">
        <v>9</v>
      </c>
      <c r="D141" s="199" t="s">
        <v>131</v>
      </c>
      <c r="E141" s="200" t="s">
        <v>188</v>
      </c>
      <c r="F141" s="459" t="s">
        <v>189</v>
      </c>
      <c r="G141" s="460"/>
      <c r="H141" s="460"/>
      <c r="I141" s="460"/>
      <c r="J141" s="201" t="s">
        <v>134</v>
      </c>
      <c r="K141" s="202">
        <v>3120</v>
      </c>
      <c r="L141" s="461"/>
      <c r="M141" s="460"/>
      <c r="N141" s="461">
        <f>ROUND($L$141*$K$141,2)</f>
        <v>0</v>
      </c>
      <c r="O141" s="460"/>
      <c r="P141" s="460"/>
      <c r="Q141" s="460"/>
      <c r="R141" s="126"/>
      <c r="T141" s="203"/>
      <c r="U141" s="204" t="s">
        <v>40</v>
      </c>
      <c r="V141" s="205">
        <v>0</v>
      </c>
      <c r="W141" s="205">
        <f>$V$141*$K$141</f>
        <v>0</v>
      </c>
      <c r="X141" s="205">
        <v>0</v>
      </c>
      <c r="Y141" s="205">
        <f>$X$141*$K$141</f>
        <v>0</v>
      </c>
      <c r="Z141" s="205">
        <v>0</v>
      </c>
      <c r="AA141" s="206">
        <f>$Z$141*$K$141</f>
        <v>0</v>
      </c>
      <c r="AR141" s="122" t="s">
        <v>135</v>
      </c>
      <c r="AT141" s="122" t="s">
        <v>131</v>
      </c>
      <c r="AU141" s="122" t="s">
        <v>92</v>
      </c>
      <c r="AY141" s="122" t="s">
        <v>130</v>
      </c>
      <c r="BE141" s="207">
        <f>IF($U$141="základní",$N$141,0)</f>
        <v>0</v>
      </c>
      <c r="BF141" s="207">
        <f>IF($U$141="snížená",$N$141,0)</f>
        <v>0</v>
      </c>
      <c r="BG141" s="207">
        <f>IF($U$141="zákl. přenesená",$N$141,0)</f>
        <v>0</v>
      </c>
      <c r="BH141" s="207">
        <f>IF($U$141="sníž. přenesená",$N$141,0)</f>
        <v>0</v>
      </c>
      <c r="BI141" s="207">
        <f>IF($U$141="nulová",$N$141,0)</f>
        <v>0</v>
      </c>
      <c r="BJ141" s="122" t="s">
        <v>19</v>
      </c>
      <c r="BK141" s="207">
        <f>ROUND($L$141*$K$141,2)</f>
        <v>0</v>
      </c>
      <c r="BL141" s="122" t="s">
        <v>135</v>
      </c>
      <c r="BM141" s="122" t="s">
        <v>190</v>
      </c>
    </row>
    <row r="142" spans="2:65" s="122" customFormat="1" ht="39" customHeight="1">
      <c r="B142" s="123"/>
      <c r="C142" s="199" t="s">
        <v>191</v>
      </c>
      <c r="D142" s="199" t="s">
        <v>131</v>
      </c>
      <c r="E142" s="200" t="s">
        <v>192</v>
      </c>
      <c r="F142" s="459" t="s">
        <v>193</v>
      </c>
      <c r="G142" s="460"/>
      <c r="H142" s="460"/>
      <c r="I142" s="460"/>
      <c r="J142" s="201" t="s">
        <v>134</v>
      </c>
      <c r="K142" s="202">
        <v>104</v>
      </c>
      <c r="L142" s="461"/>
      <c r="M142" s="460"/>
      <c r="N142" s="461">
        <f>ROUND($L$142*$K$142,2)</f>
        <v>0</v>
      </c>
      <c r="O142" s="460"/>
      <c r="P142" s="460"/>
      <c r="Q142" s="460"/>
      <c r="R142" s="126"/>
      <c r="T142" s="203"/>
      <c r="U142" s="204" t="s">
        <v>40</v>
      </c>
      <c r="V142" s="205">
        <v>8.6999999999999994E-2</v>
      </c>
      <c r="W142" s="205">
        <f>$V$142*$K$142</f>
        <v>9.048</v>
      </c>
      <c r="X142" s="205">
        <v>0</v>
      </c>
      <c r="Y142" s="205">
        <f>$X$142*$K$142</f>
        <v>0</v>
      </c>
      <c r="Z142" s="205">
        <v>0</v>
      </c>
      <c r="AA142" s="206">
        <f>$Z$142*$K$142</f>
        <v>0</v>
      </c>
      <c r="AR142" s="122" t="s">
        <v>135</v>
      </c>
      <c r="AT142" s="122" t="s">
        <v>131</v>
      </c>
      <c r="AU142" s="122" t="s">
        <v>92</v>
      </c>
      <c r="AY142" s="122" t="s">
        <v>130</v>
      </c>
      <c r="BE142" s="207">
        <f>IF($U$142="základní",$N$142,0)</f>
        <v>0</v>
      </c>
      <c r="BF142" s="207">
        <f>IF($U$142="snížená",$N$142,0)</f>
        <v>0</v>
      </c>
      <c r="BG142" s="207">
        <f>IF($U$142="zákl. přenesená",$N$142,0)</f>
        <v>0</v>
      </c>
      <c r="BH142" s="207">
        <f>IF($U$142="sníž. přenesená",$N$142,0)</f>
        <v>0</v>
      </c>
      <c r="BI142" s="207">
        <f>IF($U$142="nulová",$N$142,0)</f>
        <v>0</v>
      </c>
      <c r="BJ142" s="122" t="s">
        <v>19</v>
      </c>
      <c r="BK142" s="207">
        <f>ROUND($L$142*$K$142,2)</f>
        <v>0</v>
      </c>
      <c r="BL142" s="122" t="s">
        <v>135</v>
      </c>
      <c r="BM142" s="122" t="s">
        <v>194</v>
      </c>
    </row>
    <row r="143" spans="2:65" s="122" customFormat="1" ht="39" customHeight="1">
      <c r="B143" s="123"/>
      <c r="C143" s="199" t="s">
        <v>195</v>
      </c>
      <c r="D143" s="199" t="s">
        <v>131</v>
      </c>
      <c r="E143" s="200" t="s">
        <v>338</v>
      </c>
      <c r="F143" s="459" t="s">
        <v>339</v>
      </c>
      <c r="G143" s="460"/>
      <c r="H143" s="460"/>
      <c r="I143" s="460"/>
      <c r="J143" s="201" t="s">
        <v>134</v>
      </c>
      <c r="K143" s="202">
        <v>82.82</v>
      </c>
      <c r="L143" s="461"/>
      <c r="M143" s="460"/>
      <c r="N143" s="461">
        <f>ROUND($L$143*$K$143,2)</f>
        <v>0</v>
      </c>
      <c r="O143" s="460"/>
      <c r="P143" s="460"/>
      <c r="Q143" s="460"/>
      <c r="R143" s="126"/>
      <c r="T143" s="203"/>
      <c r="U143" s="204" t="s">
        <v>40</v>
      </c>
      <c r="V143" s="205">
        <v>9.6000000000000002E-2</v>
      </c>
      <c r="W143" s="205">
        <f>$V$143*$K$143</f>
        <v>7.9507199999999996</v>
      </c>
      <c r="X143" s="205">
        <v>0</v>
      </c>
      <c r="Y143" s="205">
        <f>$X$143*$K$143</f>
        <v>0</v>
      </c>
      <c r="Z143" s="205">
        <v>2.1999999999999999E-2</v>
      </c>
      <c r="AA143" s="206">
        <f>$Z$143*$K$143</f>
        <v>1.8220399999999997</v>
      </c>
      <c r="AR143" s="122" t="s">
        <v>135</v>
      </c>
      <c r="AT143" s="122" t="s">
        <v>131</v>
      </c>
      <c r="AU143" s="122" t="s">
        <v>92</v>
      </c>
      <c r="AY143" s="122" t="s">
        <v>130</v>
      </c>
      <c r="BE143" s="207">
        <f>IF($U$143="základní",$N$143,0)</f>
        <v>0</v>
      </c>
      <c r="BF143" s="207">
        <f>IF($U$143="snížená",$N$143,0)</f>
        <v>0</v>
      </c>
      <c r="BG143" s="207">
        <f>IF($U$143="zákl. přenesená",$N$143,0)</f>
        <v>0</v>
      </c>
      <c r="BH143" s="207">
        <f>IF($U$143="sníž. přenesená",$N$143,0)</f>
        <v>0</v>
      </c>
      <c r="BI143" s="207">
        <f>IF($U$143="nulová",$N$143,0)</f>
        <v>0</v>
      </c>
      <c r="BJ143" s="122" t="s">
        <v>19</v>
      </c>
      <c r="BK143" s="207">
        <f>ROUND($L$143*$K$143,2)</f>
        <v>0</v>
      </c>
      <c r="BL143" s="122" t="s">
        <v>135</v>
      </c>
      <c r="BM143" s="122" t="s">
        <v>340</v>
      </c>
    </row>
    <row r="144" spans="2:65" s="122" customFormat="1" ht="39" customHeight="1">
      <c r="B144" s="123"/>
      <c r="C144" s="199" t="s">
        <v>199</v>
      </c>
      <c r="D144" s="199" t="s">
        <v>131</v>
      </c>
      <c r="E144" s="200" t="s">
        <v>289</v>
      </c>
      <c r="F144" s="459" t="s">
        <v>290</v>
      </c>
      <c r="G144" s="460"/>
      <c r="H144" s="460"/>
      <c r="I144" s="460"/>
      <c r="J144" s="201" t="s">
        <v>134</v>
      </c>
      <c r="K144" s="202">
        <v>32.56</v>
      </c>
      <c r="L144" s="461"/>
      <c r="M144" s="460"/>
      <c r="N144" s="461">
        <f>ROUND($L$144*$K$144,2)</f>
        <v>0</v>
      </c>
      <c r="O144" s="460"/>
      <c r="P144" s="460"/>
      <c r="Q144" s="460"/>
      <c r="R144" s="126"/>
      <c r="T144" s="203"/>
      <c r="U144" s="204" t="s">
        <v>40</v>
      </c>
      <c r="V144" s="205">
        <v>0.16</v>
      </c>
      <c r="W144" s="205">
        <f>$V$144*$K$144</f>
        <v>5.2096000000000009</v>
      </c>
      <c r="X144" s="205">
        <v>0</v>
      </c>
      <c r="Y144" s="205">
        <f>$X$144*$K$144</f>
        <v>0</v>
      </c>
      <c r="Z144" s="205">
        <v>3.5000000000000003E-2</v>
      </c>
      <c r="AA144" s="206">
        <f>$Z$144*$K$144</f>
        <v>1.1396000000000002</v>
      </c>
      <c r="AR144" s="122" t="s">
        <v>135</v>
      </c>
      <c r="AT144" s="122" t="s">
        <v>131</v>
      </c>
      <c r="AU144" s="122" t="s">
        <v>92</v>
      </c>
      <c r="AY144" s="122" t="s">
        <v>130</v>
      </c>
      <c r="BE144" s="207">
        <f>IF($U$144="základní",$N$144,0)</f>
        <v>0</v>
      </c>
      <c r="BF144" s="207">
        <f>IF($U$144="snížená",$N$144,0)</f>
        <v>0</v>
      </c>
      <c r="BG144" s="207">
        <f>IF($U$144="zákl. přenesená",$N$144,0)</f>
        <v>0</v>
      </c>
      <c r="BH144" s="207">
        <f>IF($U$144="sníž. přenesená",$N$144,0)</f>
        <v>0</v>
      </c>
      <c r="BI144" s="207">
        <f>IF($U$144="nulová",$N$144,0)</f>
        <v>0</v>
      </c>
      <c r="BJ144" s="122" t="s">
        <v>19</v>
      </c>
      <c r="BK144" s="207">
        <f>ROUND($L$144*$K$144,2)</f>
        <v>0</v>
      </c>
      <c r="BL144" s="122" t="s">
        <v>135</v>
      </c>
      <c r="BM144" s="122" t="s">
        <v>291</v>
      </c>
    </row>
    <row r="145" spans="2:65" s="122" customFormat="1" ht="27" customHeight="1">
      <c r="B145" s="123"/>
      <c r="C145" s="199" t="s">
        <v>203</v>
      </c>
      <c r="D145" s="199" t="s">
        <v>131</v>
      </c>
      <c r="E145" s="200" t="s">
        <v>200</v>
      </c>
      <c r="F145" s="459" t="s">
        <v>201</v>
      </c>
      <c r="G145" s="460"/>
      <c r="H145" s="460"/>
      <c r="I145" s="460"/>
      <c r="J145" s="201" t="s">
        <v>134</v>
      </c>
      <c r="K145" s="202">
        <v>115.38</v>
      </c>
      <c r="L145" s="461"/>
      <c r="M145" s="460"/>
      <c r="N145" s="461">
        <f>ROUND($L$145*$K$145,2)</f>
        <v>0</v>
      </c>
      <c r="O145" s="460"/>
      <c r="P145" s="460"/>
      <c r="Q145" s="460"/>
      <c r="R145" s="126"/>
      <c r="T145" s="203"/>
      <c r="U145" s="204" t="s">
        <v>40</v>
      </c>
      <c r="V145" s="205">
        <v>0.27300000000000002</v>
      </c>
      <c r="W145" s="205">
        <f>$V$145*$K$145</f>
        <v>31.498740000000002</v>
      </c>
      <c r="X145" s="205">
        <v>0</v>
      </c>
      <c r="Y145" s="205">
        <f>$X$145*$K$145</f>
        <v>0</v>
      </c>
      <c r="Z145" s="205">
        <v>0</v>
      </c>
      <c r="AA145" s="206">
        <f>$Z$145*$K$145</f>
        <v>0</v>
      </c>
      <c r="AR145" s="122" t="s">
        <v>135</v>
      </c>
      <c r="AT145" s="122" t="s">
        <v>131</v>
      </c>
      <c r="AU145" s="122" t="s">
        <v>92</v>
      </c>
      <c r="AY145" s="122" t="s">
        <v>130</v>
      </c>
      <c r="BE145" s="207">
        <f>IF($U$145="základní",$N$145,0)</f>
        <v>0</v>
      </c>
      <c r="BF145" s="207">
        <f>IF($U$145="snížená",$N$145,0)</f>
        <v>0</v>
      </c>
      <c r="BG145" s="207">
        <f>IF($U$145="zákl. přenesená",$N$145,0)</f>
        <v>0</v>
      </c>
      <c r="BH145" s="207">
        <f>IF($U$145="sníž. přenesená",$N$145,0)</f>
        <v>0</v>
      </c>
      <c r="BI145" s="207">
        <f>IF($U$145="nulová",$N$145,0)</f>
        <v>0</v>
      </c>
      <c r="BJ145" s="122" t="s">
        <v>19</v>
      </c>
      <c r="BK145" s="207">
        <f>ROUND($L$145*$K$145,2)</f>
        <v>0</v>
      </c>
      <c r="BL145" s="122" t="s">
        <v>135</v>
      </c>
      <c r="BM145" s="122" t="s">
        <v>202</v>
      </c>
    </row>
    <row r="146" spans="2:65" s="122" customFormat="1" ht="27" customHeight="1">
      <c r="B146" s="123"/>
      <c r="C146" s="199" t="s">
        <v>207</v>
      </c>
      <c r="D146" s="199" t="s">
        <v>131</v>
      </c>
      <c r="E146" s="200" t="s">
        <v>204</v>
      </c>
      <c r="F146" s="459" t="s">
        <v>205</v>
      </c>
      <c r="G146" s="460"/>
      <c r="H146" s="460"/>
      <c r="I146" s="460"/>
      <c r="J146" s="201" t="s">
        <v>134</v>
      </c>
      <c r="K146" s="202">
        <v>7.14</v>
      </c>
      <c r="L146" s="461"/>
      <c r="M146" s="460"/>
      <c r="N146" s="461">
        <f>ROUND($L$146*$K$146,2)</f>
        <v>0</v>
      </c>
      <c r="O146" s="460"/>
      <c r="P146" s="460"/>
      <c r="Q146" s="460"/>
      <c r="R146" s="126"/>
      <c r="T146" s="203"/>
      <c r="U146" s="204" t="s">
        <v>40</v>
      </c>
      <c r="V146" s="205">
        <v>0.247</v>
      </c>
      <c r="W146" s="205">
        <f>$V$146*$K$146</f>
        <v>1.7635799999999999</v>
      </c>
      <c r="X146" s="205">
        <v>4.8000000000000001E-2</v>
      </c>
      <c r="Y146" s="205">
        <f>$X$146*$K$146</f>
        <v>0.34271999999999997</v>
      </c>
      <c r="Z146" s="205">
        <v>4.8000000000000001E-2</v>
      </c>
      <c r="AA146" s="206">
        <f>$Z$146*$K$146</f>
        <v>0.34271999999999997</v>
      </c>
      <c r="AR146" s="122" t="s">
        <v>135</v>
      </c>
      <c r="AT146" s="122" t="s">
        <v>131</v>
      </c>
      <c r="AU146" s="122" t="s">
        <v>92</v>
      </c>
      <c r="AY146" s="122" t="s">
        <v>130</v>
      </c>
      <c r="BE146" s="207">
        <f>IF($U$146="základní",$N$146,0)</f>
        <v>0</v>
      </c>
      <c r="BF146" s="207">
        <f>IF($U$146="snížená",$N$146,0)</f>
        <v>0</v>
      </c>
      <c r="BG146" s="207">
        <f>IF($U$146="zákl. přenesená",$N$146,0)</f>
        <v>0</v>
      </c>
      <c r="BH146" s="207">
        <f>IF($U$146="sníž. přenesená",$N$146,0)</f>
        <v>0</v>
      </c>
      <c r="BI146" s="207">
        <f>IF($U$146="nulová",$N$146,0)</f>
        <v>0</v>
      </c>
      <c r="BJ146" s="122" t="s">
        <v>19</v>
      </c>
      <c r="BK146" s="207">
        <f>ROUND($L$146*$K$146,2)</f>
        <v>0</v>
      </c>
      <c r="BL146" s="122" t="s">
        <v>135</v>
      </c>
      <c r="BM146" s="122" t="s">
        <v>206</v>
      </c>
    </row>
    <row r="147" spans="2:65" s="122" customFormat="1" ht="27" customHeight="1">
      <c r="B147" s="123"/>
      <c r="C147" s="199" t="s">
        <v>8</v>
      </c>
      <c r="D147" s="199" t="s">
        <v>131</v>
      </c>
      <c r="E147" s="200" t="s">
        <v>208</v>
      </c>
      <c r="F147" s="459" t="s">
        <v>209</v>
      </c>
      <c r="G147" s="460"/>
      <c r="H147" s="460"/>
      <c r="I147" s="460"/>
      <c r="J147" s="201" t="s">
        <v>134</v>
      </c>
      <c r="K147" s="202">
        <v>7.14</v>
      </c>
      <c r="L147" s="461"/>
      <c r="M147" s="460"/>
      <c r="N147" s="461">
        <f>ROUND($L$147*$K$147,2)</f>
        <v>0</v>
      </c>
      <c r="O147" s="460"/>
      <c r="P147" s="460"/>
      <c r="Q147" s="460"/>
      <c r="R147" s="126"/>
      <c r="T147" s="203"/>
      <c r="U147" s="204" t="s">
        <v>40</v>
      </c>
      <c r="V147" s="205">
        <v>0.61399999999999999</v>
      </c>
      <c r="W147" s="205">
        <f>$V$147*$K$147</f>
        <v>4.3839600000000001</v>
      </c>
      <c r="X147" s="205">
        <v>1.162E-2</v>
      </c>
      <c r="Y147" s="205">
        <f>$X$147*$K$147</f>
        <v>8.2966799999999993E-2</v>
      </c>
      <c r="Z147" s="205">
        <v>0</v>
      </c>
      <c r="AA147" s="206">
        <f>$Z$147*$K$147</f>
        <v>0</v>
      </c>
      <c r="AR147" s="122" t="s">
        <v>135</v>
      </c>
      <c r="AT147" s="122" t="s">
        <v>131</v>
      </c>
      <c r="AU147" s="122" t="s">
        <v>92</v>
      </c>
      <c r="AY147" s="122" t="s">
        <v>130</v>
      </c>
      <c r="BE147" s="207">
        <f>IF($U$147="základní",$N$147,0)</f>
        <v>0</v>
      </c>
      <c r="BF147" s="207">
        <f>IF($U$147="snížená",$N$147,0)</f>
        <v>0</v>
      </c>
      <c r="BG147" s="207">
        <f>IF($U$147="zákl. přenesená",$N$147,0)</f>
        <v>0</v>
      </c>
      <c r="BH147" s="207">
        <f>IF($U$147="sníž. přenesená",$N$147,0)</f>
        <v>0</v>
      </c>
      <c r="BI147" s="207">
        <f>IF($U$147="nulová",$N$147,0)</f>
        <v>0</v>
      </c>
      <c r="BJ147" s="122" t="s">
        <v>19</v>
      </c>
      <c r="BK147" s="207">
        <f>ROUND($L$147*$K$147,2)</f>
        <v>0</v>
      </c>
      <c r="BL147" s="122" t="s">
        <v>135</v>
      </c>
      <c r="BM147" s="122" t="s">
        <v>210</v>
      </c>
    </row>
    <row r="148" spans="2:65" s="188" customFormat="1" ht="30.75" customHeight="1">
      <c r="B148" s="189"/>
      <c r="C148" s="190"/>
      <c r="D148" s="198" t="s">
        <v>316</v>
      </c>
      <c r="E148" s="198"/>
      <c r="F148" s="198"/>
      <c r="G148" s="198"/>
      <c r="H148" s="198"/>
      <c r="I148" s="198"/>
      <c r="J148" s="198"/>
      <c r="K148" s="198"/>
      <c r="L148" s="198"/>
      <c r="M148" s="198"/>
      <c r="N148" s="466">
        <f>$BK$148</f>
        <v>0</v>
      </c>
      <c r="O148" s="465"/>
      <c r="P148" s="465"/>
      <c r="Q148" s="465"/>
      <c r="R148" s="192"/>
      <c r="T148" s="193"/>
      <c r="U148" s="190"/>
      <c r="V148" s="190"/>
      <c r="W148" s="194">
        <f>SUM($W$149:$W$152)</f>
        <v>11.077439999999999</v>
      </c>
      <c r="X148" s="190"/>
      <c r="Y148" s="194">
        <f>SUM($Y$149:$Y$152)</f>
        <v>0</v>
      </c>
      <c r="Z148" s="190"/>
      <c r="AA148" s="195">
        <f>SUM($AA$149:$AA$152)</f>
        <v>0</v>
      </c>
      <c r="AR148" s="196" t="s">
        <v>19</v>
      </c>
      <c r="AT148" s="196" t="s">
        <v>73</v>
      </c>
      <c r="AU148" s="196" t="s">
        <v>19</v>
      </c>
      <c r="AY148" s="196" t="s">
        <v>130</v>
      </c>
      <c r="BK148" s="197">
        <f>SUM($BK$149:$BK$152)</f>
        <v>0</v>
      </c>
    </row>
    <row r="149" spans="2:65" s="122" customFormat="1" ht="39" customHeight="1">
      <c r="B149" s="123"/>
      <c r="C149" s="199" t="s">
        <v>215</v>
      </c>
      <c r="D149" s="199" t="s">
        <v>131</v>
      </c>
      <c r="E149" s="200" t="s">
        <v>317</v>
      </c>
      <c r="F149" s="459" t="s">
        <v>318</v>
      </c>
      <c r="G149" s="460"/>
      <c r="H149" s="460"/>
      <c r="I149" s="460"/>
      <c r="J149" s="201" t="s">
        <v>213</v>
      </c>
      <c r="K149" s="202">
        <v>6.2939999999999996</v>
      </c>
      <c r="L149" s="461"/>
      <c r="M149" s="460"/>
      <c r="N149" s="461">
        <f>ROUND($L$149*$K$149,2)</f>
        <v>0</v>
      </c>
      <c r="O149" s="460"/>
      <c r="P149" s="460"/>
      <c r="Q149" s="460"/>
      <c r="R149" s="126"/>
      <c r="T149" s="203"/>
      <c r="U149" s="204" t="s">
        <v>40</v>
      </c>
      <c r="V149" s="205">
        <v>1.569</v>
      </c>
      <c r="W149" s="205">
        <f>$V$149*$K$149</f>
        <v>9.8752859999999991</v>
      </c>
      <c r="X149" s="205">
        <v>0</v>
      </c>
      <c r="Y149" s="205">
        <f>$X$149*$K$149</f>
        <v>0</v>
      </c>
      <c r="Z149" s="205">
        <v>0</v>
      </c>
      <c r="AA149" s="206">
        <f>$Z$149*$K$149</f>
        <v>0</v>
      </c>
      <c r="AR149" s="122" t="s">
        <v>135</v>
      </c>
      <c r="AT149" s="122" t="s">
        <v>131</v>
      </c>
      <c r="AU149" s="122" t="s">
        <v>92</v>
      </c>
      <c r="AY149" s="122" t="s">
        <v>130</v>
      </c>
      <c r="BE149" s="207">
        <f>IF($U$149="základní",$N$149,0)</f>
        <v>0</v>
      </c>
      <c r="BF149" s="207">
        <f>IF($U$149="snížená",$N$149,0)</f>
        <v>0</v>
      </c>
      <c r="BG149" s="207">
        <f>IF($U$149="zákl. přenesená",$N$149,0)</f>
        <v>0</v>
      </c>
      <c r="BH149" s="207">
        <f>IF($U$149="sníž. přenesená",$N$149,0)</f>
        <v>0</v>
      </c>
      <c r="BI149" s="207">
        <f>IF($U$149="nulová",$N$149,0)</f>
        <v>0</v>
      </c>
      <c r="BJ149" s="122" t="s">
        <v>19</v>
      </c>
      <c r="BK149" s="207">
        <f>ROUND($L$149*$K$149,2)</f>
        <v>0</v>
      </c>
      <c r="BL149" s="122" t="s">
        <v>135</v>
      </c>
      <c r="BM149" s="122" t="s">
        <v>319</v>
      </c>
    </row>
    <row r="150" spans="2:65" s="122" customFormat="1" ht="27" customHeight="1">
      <c r="B150" s="123"/>
      <c r="C150" s="199" t="s">
        <v>219</v>
      </c>
      <c r="D150" s="199" t="s">
        <v>131</v>
      </c>
      <c r="E150" s="200" t="s">
        <v>320</v>
      </c>
      <c r="F150" s="459" t="s">
        <v>321</v>
      </c>
      <c r="G150" s="460"/>
      <c r="H150" s="460"/>
      <c r="I150" s="460"/>
      <c r="J150" s="201" t="s">
        <v>213</v>
      </c>
      <c r="K150" s="202">
        <v>6.2939999999999996</v>
      </c>
      <c r="L150" s="461"/>
      <c r="M150" s="460"/>
      <c r="N150" s="461">
        <f>ROUND($L$150*$K$150,2)</f>
        <v>0</v>
      </c>
      <c r="O150" s="460"/>
      <c r="P150" s="460"/>
      <c r="Q150" s="460"/>
      <c r="R150" s="126"/>
      <c r="T150" s="203"/>
      <c r="U150" s="204" t="s">
        <v>40</v>
      </c>
      <c r="V150" s="205">
        <v>0.125</v>
      </c>
      <c r="W150" s="205">
        <f>$V$150*$K$150</f>
        <v>0.78674999999999995</v>
      </c>
      <c r="X150" s="205">
        <v>0</v>
      </c>
      <c r="Y150" s="205">
        <f>$X$150*$K$150</f>
        <v>0</v>
      </c>
      <c r="Z150" s="205">
        <v>0</v>
      </c>
      <c r="AA150" s="206">
        <f>$Z$150*$K$150</f>
        <v>0</v>
      </c>
      <c r="AR150" s="122" t="s">
        <v>135</v>
      </c>
      <c r="AT150" s="122" t="s">
        <v>131</v>
      </c>
      <c r="AU150" s="122" t="s">
        <v>92</v>
      </c>
      <c r="AY150" s="122" t="s">
        <v>130</v>
      </c>
      <c r="BE150" s="207">
        <f>IF($U$150="základní",$N$150,0)</f>
        <v>0</v>
      </c>
      <c r="BF150" s="207">
        <f>IF($U$150="snížená",$N$150,0)</f>
        <v>0</v>
      </c>
      <c r="BG150" s="207">
        <f>IF($U$150="zákl. přenesená",$N$150,0)</f>
        <v>0</v>
      </c>
      <c r="BH150" s="207">
        <f>IF($U$150="sníž. přenesená",$N$150,0)</f>
        <v>0</v>
      </c>
      <c r="BI150" s="207">
        <f>IF($U$150="nulová",$N$150,0)</f>
        <v>0</v>
      </c>
      <c r="BJ150" s="122" t="s">
        <v>19</v>
      </c>
      <c r="BK150" s="207">
        <f>ROUND($L$150*$K$150,2)</f>
        <v>0</v>
      </c>
      <c r="BL150" s="122" t="s">
        <v>135</v>
      </c>
      <c r="BM150" s="122" t="s">
        <v>322</v>
      </c>
    </row>
    <row r="151" spans="2:65" s="122" customFormat="1" ht="27" customHeight="1">
      <c r="B151" s="123"/>
      <c r="C151" s="199" t="s">
        <v>223</v>
      </c>
      <c r="D151" s="199" t="s">
        <v>131</v>
      </c>
      <c r="E151" s="200" t="s">
        <v>323</v>
      </c>
      <c r="F151" s="459" t="s">
        <v>324</v>
      </c>
      <c r="G151" s="460"/>
      <c r="H151" s="460"/>
      <c r="I151" s="460"/>
      <c r="J151" s="201" t="s">
        <v>213</v>
      </c>
      <c r="K151" s="202">
        <v>69.233999999999995</v>
      </c>
      <c r="L151" s="461"/>
      <c r="M151" s="460"/>
      <c r="N151" s="461">
        <f>ROUND($L$151*$K$151,2)</f>
        <v>0</v>
      </c>
      <c r="O151" s="460"/>
      <c r="P151" s="460"/>
      <c r="Q151" s="460"/>
      <c r="R151" s="126"/>
      <c r="T151" s="203"/>
      <c r="U151" s="204" t="s">
        <v>40</v>
      </c>
      <c r="V151" s="205">
        <v>6.0000000000000001E-3</v>
      </c>
      <c r="W151" s="205">
        <f>$V$151*$K$151</f>
        <v>0.415404</v>
      </c>
      <c r="X151" s="205">
        <v>0</v>
      </c>
      <c r="Y151" s="205">
        <f>$X$151*$K$151</f>
        <v>0</v>
      </c>
      <c r="Z151" s="205">
        <v>0</v>
      </c>
      <c r="AA151" s="206">
        <f>$Z$151*$K$151</f>
        <v>0</v>
      </c>
      <c r="AR151" s="122" t="s">
        <v>135</v>
      </c>
      <c r="AT151" s="122" t="s">
        <v>131</v>
      </c>
      <c r="AU151" s="122" t="s">
        <v>92</v>
      </c>
      <c r="AY151" s="122" t="s">
        <v>130</v>
      </c>
      <c r="BE151" s="207">
        <f>IF($U$151="základní",$N$151,0)</f>
        <v>0</v>
      </c>
      <c r="BF151" s="207">
        <f>IF($U$151="snížená",$N$151,0)</f>
        <v>0</v>
      </c>
      <c r="BG151" s="207">
        <f>IF($U$151="zákl. přenesená",$N$151,0)</f>
        <v>0</v>
      </c>
      <c r="BH151" s="207">
        <f>IF($U$151="sníž. přenesená",$N$151,0)</f>
        <v>0</v>
      </c>
      <c r="BI151" s="207">
        <f>IF($U$151="nulová",$N$151,0)</f>
        <v>0</v>
      </c>
      <c r="BJ151" s="122" t="s">
        <v>19</v>
      </c>
      <c r="BK151" s="207">
        <f>ROUND($L$151*$K$151,2)</f>
        <v>0</v>
      </c>
      <c r="BL151" s="122" t="s">
        <v>135</v>
      </c>
      <c r="BM151" s="122" t="s">
        <v>325</v>
      </c>
    </row>
    <row r="152" spans="2:65" s="122" customFormat="1" ht="27" customHeight="1">
      <c r="B152" s="123"/>
      <c r="C152" s="199" t="s">
        <v>229</v>
      </c>
      <c r="D152" s="199" t="s">
        <v>131</v>
      </c>
      <c r="E152" s="200" t="s">
        <v>326</v>
      </c>
      <c r="F152" s="459" t="s">
        <v>327</v>
      </c>
      <c r="G152" s="460"/>
      <c r="H152" s="460"/>
      <c r="I152" s="460"/>
      <c r="J152" s="201" t="s">
        <v>213</v>
      </c>
      <c r="K152" s="202">
        <v>6.2939999999999996</v>
      </c>
      <c r="L152" s="461"/>
      <c r="M152" s="460"/>
      <c r="N152" s="461">
        <f>ROUND($L$152*$K$152,2)</f>
        <v>0</v>
      </c>
      <c r="O152" s="460"/>
      <c r="P152" s="460"/>
      <c r="Q152" s="460"/>
      <c r="R152" s="126"/>
      <c r="T152" s="203"/>
      <c r="U152" s="204" t="s">
        <v>40</v>
      </c>
      <c r="V152" s="205">
        <v>0</v>
      </c>
      <c r="W152" s="205">
        <f>$V$152*$K$152</f>
        <v>0</v>
      </c>
      <c r="X152" s="205">
        <v>0</v>
      </c>
      <c r="Y152" s="205">
        <f>$X$152*$K$152</f>
        <v>0</v>
      </c>
      <c r="Z152" s="205">
        <v>0</v>
      </c>
      <c r="AA152" s="206">
        <f>$Z$152*$K$152</f>
        <v>0</v>
      </c>
      <c r="AR152" s="122" t="s">
        <v>135</v>
      </c>
      <c r="AT152" s="122" t="s">
        <v>131</v>
      </c>
      <c r="AU152" s="122" t="s">
        <v>92</v>
      </c>
      <c r="AY152" s="122" t="s">
        <v>130</v>
      </c>
      <c r="BE152" s="207">
        <f>IF($U$152="základní",$N$152,0)</f>
        <v>0</v>
      </c>
      <c r="BF152" s="207">
        <f>IF($U$152="snížená",$N$152,0)</f>
        <v>0</v>
      </c>
      <c r="BG152" s="207">
        <f>IF($U$152="zákl. přenesená",$N$152,0)</f>
        <v>0</v>
      </c>
      <c r="BH152" s="207">
        <f>IF($U$152="sníž. přenesená",$N$152,0)</f>
        <v>0</v>
      </c>
      <c r="BI152" s="207">
        <f>IF($U$152="nulová",$N$152,0)</f>
        <v>0</v>
      </c>
      <c r="BJ152" s="122" t="s">
        <v>19</v>
      </c>
      <c r="BK152" s="207">
        <f>ROUND($L$152*$K$152,2)</f>
        <v>0</v>
      </c>
      <c r="BL152" s="122" t="s">
        <v>135</v>
      </c>
      <c r="BM152" s="122" t="s">
        <v>328</v>
      </c>
    </row>
    <row r="153" spans="2:65" s="188" customFormat="1" ht="30.75" customHeight="1">
      <c r="B153" s="189"/>
      <c r="C153" s="190"/>
      <c r="D153" s="198" t="s">
        <v>107</v>
      </c>
      <c r="E153" s="198"/>
      <c r="F153" s="198"/>
      <c r="G153" s="198"/>
      <c r="H153" s="198"/>
      <c r="I153" s="198"/>
      <c r="J153" s="198"/>
      <c r="K153" s="198"/>
      <c r="L153" s="198"/>
      <c r="M153" s="198"/>
      <c r="N153" s="466">
        <f>$BK$153</f>
        <v>0</v>
      </c>
      <c r="O153" s="465"/>
      <c r="P153" s="465"/>
      <c r="Q153" s="465"/>
      <c r="R153" s="192"/>
      <c r="T153" s="193"/>
      <c r="U153" s="190"/>
      <c r="V153" s="190"/>
      <c r="W153" s="194">
        <f>$W$154</f>
        <v>4.7117699999999996</v>
      </c>
      <c r="X153" s="190"/>
      <c r="Y153" s="194">
        <f>$Y$154</f>
        <v>0</v>
      </c>
      <c r="Z153" s="190"/>
      <c r="AA153" s="195">
        <f>$AA$154</f>
        <v>0</v>
      </c>
      <c r="AR153" s="196" t="s">
        <v>19</v>
      </c>
      <c r="AT153" s="196" t="s">
        <v>73</v>
      </c>
      <c r="AU153" s="196" t="s">
        <v>19</v>
      </c>
      <c r="AY153" s="196" t="s">
        <v>130</v>
      </c>
      <c r="BK153" s="197">
        <f>$BK$154</f>
        <v>0</v>
      </c>
    </row>
    <row r="154" spans="2:65" s="122" customFormat="1" ht="15.75" customHeight="1">
      <c r="B154" s="123"/>
      <c r="C154" s="199" t="s">
        <v>233</v>
      </c>
      <c r="D154" s="199" t="s">
        <v>131</v>
      </c>
      <c r="E154" s="200" t="s">
        <v>211</v>
      </c>
      <c r="F154" s="459" t="s">
        <v>212</v>
      </c>
      <c r="G154" s="460"/>
      <c r="H154" s="460"/>
      <c r="I154" s="460"/>
      <c r="J154" s="201" t="s">
        <v>213</v>
      </c>
      <c r="K154" s="202">
        <v>5.67</v>
      </c>
      <c r="L154" s="461"/>
      <c r="M154" s="460"/>
      <c r="N154" s="461">
        <f>ROUND($L$154*$K$154,2)</f>
        <v>0</v>
      </c>
      <c r="O154" s="460"/>
      <c r="P154" s="460"/>
      <c r="Q154" s="460"/>
      <c r="R154" s="126"/>
      <c r="T154" s="203"/>
      <c r="U154" s="204" t="s">
        <v>40</v>
      </c>
      <c r="V154" s="205">
        <v>0.83099999999999996</v>
      </c>
      <c r="W154" s="205">
        <f>$V$154*$K$154</f>
        <v>4.7117699999999996</v>
      </c>
      <c r="X154" s="205">
        <v>0</v>
      </c>
      <c r="Y154" s="205">
        <f>$X$154*$K$154</f>
        <v>0</v>
      </c>
      <c r="Z154" s="205">
        <v>0</v>
      </c>
      <c r="AA154" s="206">
        <f>$Z$154*$K$154</f>
        <v>0</v>
      </c>
      <c r="AR154" s="122" t="s">
        <v>135</v>
      </c>
      <c r="AT154" s="122" t="s">
        <v>131</v>
      </c>
      <c r="AU154" s="122" t="s">
        <v>92</v>
      </c>
      <c r="AY154" s="122" t="s">
        <v>130</v>
      </c>
      <c r="BE154" s="207">
        <f>IF($U$154="základní",$N$154,0)</f>
        <v>0</v>
      </c>
      <c r="BF154" s="207">
        <f>IF($U$154="snížená",$N$154,0)</f>
        <v>0</v>
      </c>
      <c r="BG154" s="207">
        <f>IF($U$154="zákl. přenesená",$N$154,0)</f>
        <v>0</v>
      </c>
      <c r="BH154" s="207">
        <f>IF($U$154="sníž. přenesená",$N$154,0)</f>
        <v>0</v>
      </c>
      <c r="BI154" s="207">
        <f>IF($U$154="nulová",$N$154,0)</f>
        <v>0</v>
      </c>
      <c r="BJ154" s="122" t="s">
        <v>19</v>
      </c>
      <c r="BK154" s="207">
        <f>ROUND($L$154*$K$154,2)</f>
        <v>0</v>
      </c>
      <c r="BL154" s="122" t="s">
        <v>135</v>
      </c>
      <c r="BM154" s="122" t="s">
        <v>214</v>
      </c>
    </row>
    <row r="155" spans="2:65" s="188" customFormat="1" ht="37.5" customHeight="1">
      <c r="B155" s="189"/>
      <c r="C155" s="190"/>
      <c r="D155" s="191" t="s">
        <v>108</v>
      </c>
      <c r="E155" s="191"/>
      <c r="F155" s="191"/>
      <c r="G155" s="191"/>
      <c r="H155" s="191"/>
      <c r="I155" s="191"/>
      <c r="J155" s="191"/>
      <c r="K155" s="191"/>
      <c r="L155" s="191"/>
      <c r="M155" s="191"/>
      <c r="N155" s="464">
        <f>$BK$155</f>
        <v>0</v>
      </c>
      <c r="O155" s="465"/>
      <c r="P155" s="465"/>
      <c r="Q155" s="465"/>
      <c r="R155" s="192"/>
      <c r="T155" s="193"/>
      <c r="U155" s="190"/>
      <c r="V155" s="190"/>
      <c r="W155" s="194">
        <f>$W$156+$W$161+$W$164+$W$175</f>
        <v>181.83764400000007</v>
      </c>
      <c r="X155" s="190"/>
      <c r="Y155" s="194">
        <f>$Y$156+$Y$161+$Y$164+$Y$175</f>
        <v>1.46275044</v>
      </c>
      <c r="Z155" s="190"/>
      <c r="AA155" s="195">
        <f>$AA$156+$AA$161+$AA$164+$AA$175</f>
        <v>2.9897563200000006</v>
      </c>
      <c r="AR155" s="196" t="s">
        <v>92</v>
      </c>
      <c r="AT155" s="196" t="s">
        <v>73</v>
      </c>
      <c r="AU155" s="196" t="s">
        <v>74</v>
      </c>
      <c r="AY155" s="196" t="s">
        <v>130</v>
      </c>
      <c r="BK155" s="197">
        <f>$BK$156+$BK$161+$BK$164+$BK$175</f>
        <v>0</v>
      </c>
    </row>
    <row r="156" spans="2:65" s="188" customFormat="1" ht="21" customHeight="1">
      <c r="B156" s="189"/>
      <c r="C156" s="190"/>
      <c r="D156" s="198" t="s">
        <v>109</v>
      </c>
      <c r="E156" s="198"/>
      <c r="F156" s="198"/>
      <c r="G156" s="198"/>
      <c r="H156" s="198"/>
      <c r="I156" s="198"/>
      <c r="J156" s="198"/>
      <c r="K156" s="198"/>
      <c r="L156" s="198"/>
      <c r="M156" s="198"/>
      <c r="N156" s="466">
        <f>$BK$156</f>
        <v>0</v>
      </c>
      <c r="O156" s="465"/>
      <c r="P156" s="465"/>
      <c r="Q156" s="465"/>
      <c r="R156" s="192"/>
      <c r="T156" s="193"/>
      <c r="U156" s="190"/>
      <c r="V156" s="190"/>
      <c r="W156" s="194">
        <f>SUM($W$157:$W$160)</f>
        <v>6.4315020000000009</v>
      </c>
      <c r="X156" s="190"/>
      <c r="Y156" s="194">
        <f>SUM($Y$157:$Y$160)</f>
        <v>6.6199800000000003E-2</v>
      </c>
      <c r="Z156" s="190"/>
      <c r="AA156" s="195">
        <f>SUM($AA$157:$AA$160)</f>
        <v>0.13986000000000001</v>
      </c>
      <c r="AR156" s="196" t="s">
        <v>92</v>
      </c>
      <c r="AT156" s="196" t="s">
        <v>73</v>
      </c>
      <c r="AU156" s="196" t="s">
        <v>19</v>
      </c>
      <c r="AY156" s="196" t="s">
        <v>130</v>
      </c>
      <c r="BK156" s="197">
        <f>SUM($BK$157:$BK$160)</f>
        <v>0</v>
      </c>
    </row>
    <row r="157" spans="2:65" s="122" customFormat="1" ht="27" customHeight="1">
      <c r="B157" s="123"/>
      <c r="C157" s="199" t="s">
        <v>238</v>
      </c>
      <c r="D157" s="199" t="s">
        <v>131</v>
      </c>
      <c r="E157" s="200" t="s">
        <v>216</v>
      </c>
      <c r="F157" s="459" t="s">
        <v>217</v>
      </c>
      <c r="G157" s="460"/>
      <c r="H157" s="460"/>
      <c r="I157" s="460"/>
      <c r="J157" s="201" t="s">
        <v>134</v>
      </c>
      <c r="K157" s="202">
        <v>19.98</v>
      </c>
      <c r="L157" s="461"/>
      <c r="M157" s="460"/>
      <c r="N157" s="461">
        <f>ROUND($L$157*$K$157,2)</f>
        <v>0</v>
      </c>
      <c r="O157" s="460"/>
      <c r="P157" s="460"/>
      <c r="Q157" s="460"/>
      <c r="R157" s="126"/>
      <c r="T157" s="203"/>
      <c r="U157" s="204" t="s">
        <v>40</v>
      </c>
      <c r="V157" s="205">
        <v>0.12</v>
      </c>
      <c r="W157" s="205">
        <f>$V$157*$K$157</f>
        <v>2.3976000000000002</v>
      </c>
      <c r="X157" s="205">
        <v>0</v>
      </c>
      <c r="Y157" s="205">
        <f>$X$157*$K$157</f>
        <v>0</v>
      </c>
      <c r="Z157" s="205">
        <v>7.0000000000000001E-3</v>
      </c>
      <c r="AA157" s="206">
        <f>$Z$157*$K$157</f>
        <v>0.13986000000000001</v>
      </c>
      <c r="AR157" s="122" t="s">
        <v>191</v>
      </c>
      <c r="AT157" s="122" t="s">
        <v>131</v>
      </c>
      <c r="AU157" s="122" t="s">
        <v>92</v>
      </c>
      <c r="AY157" s="122" t="s">
        <v>130</v>
      </c>
      <c r="BE157" s="207">
        <f>IF($U$157="základní",$N$157,0)</f>
        <v>0</v>
      </c>
      <c r="BF157" s="207">
        <f>IF($U$157="snížená",$N$157,0)</f>
        <v>0</v>
      </c>
      <c r="BG157" s="207">
        <f>IF($U$157="zákl. přenesená",$N$157,0)</f>
        <v>0</v>
      </c>
      <c r="BH157" s="207">
        <f>IF($U$157="sníž. přenesená",$N$157,0)</f>
        <v>0</v>
      </c>
      <c r="BI157" s="207">
        <f>IF($U$157="nulová",$N$157,0)</f>
        <v>0</v>
      </c>
      <c r="BJ157" s="122" t="s">
        <v>19</v>
      </c>
      <c r="BK157" s="207">
        <f>ROUND($L$157*$K$157,2)</f>
        <v>0</v>
      </c>
      <c r="BL157" s="122" t="s">
        <v>191</v>
      </c>
      <c r="BM157" s="122" t="s">
        <v>218</v>
      </c>
    </row>
    <row r="158" spans="2:65" s="122" customFormat="1" ht="27" customHeight="1">
      <c r="B158" s="123"/>
      <c r="C158" s="199" t="s">
        <v>242</v>
      </c>
      <c r="D158" s="199" t="s">
        <v>131</v>
      </c>
      <c r="E158" s="200" t="s">
        <v>220</v>
      </c>
      <c r="F158" s="459" t="s">
        <v>221</v>
      </c>
      <c r="G158" s="460"/>
      <c r="H158" s="460"/>
      <c r="I158" s="460"/>
      <c r="J158" s="201" t="s">
        <v>134</v>
      </c>
      <c r="K158" s="202">
        <v>19.98</v>
      </c>
      <c r="L158" s="461"/>
      <c r="M158" s="460"/>
      <c r="N158" s="461">
        <f>ROUND($L$158*$K$158,2)</f>
        <v>0</v>
      </c>
      <c r="O158" s="460"/>
      <c r="P158" s="460"/>
      <c r="Q158" s="460"/>
      <c r="R158" s="126"/>
      <c r="T158" s="203"/>
      <c r="U158" s="204" t="s">
        <v>40</v>
      </c>
      <c r="V158" s="205">
        <v>0.188</v>
      </c>
      <c r="W158" s="205">
        <f>$V$158*$K$158</f>
        <v>3.75624</v>
      </c>
      <c r="X158" s="205">
        <v>1.0000000000000001E-5</v>
      </c>
      <c r="Y158" s="205">
        <f>$X$158*$K$158</f>
        <v>1.9980000000000003E-4</v>
      </c>
      <c r="Z158" s="205">
        <v>0</v>
      </c>
      <c r="AA158" s="206">
        <f>$Z$158*$K$158</f>
        <v>0</v>
      </c>
      <c r="AR158" s="122" t="s">
        <v>191</v>
      </c>
      <c r="AT158" s="122" t="s">
        <v>131</v>
      </c>
      <c r="AU158" s="122" t="s">
        <v>92</v>
      </c>
      <c r="AY158" s="122" t="s">
        <v>130</v>
      </c>
      <c r="BE158" s="207">
        <f>IF($U$158="základní",$N$158,0)</f>
        <v>0</v>
      </c>
      <c r="BF158" s="207">
        <f>IF($U$158="snížená",$N$158,0)</f>
        <v>0</v>
      </c>
      <c r="BG158" s="207">
        <f>IF($U$158="zákl. přenesená",$N$158,0)</f>
        <v>0</v>
      </c>
      <c r="BH158" s="207">
        <f>IF($U$158="sníž. přenesená",$N$158,0)</f>
        <v>0</v>
      </c>
      <c r="BI158" s="207">
        <f>IF($U$158="nulová",$N$158,0)</f>
        <v>0</v>
      </c>
      <c r="BJ158" s="122" t="s">
        <v>19</v>
      </c>
      <c r="BK158" s="207">
        <f>ROUND($L$158*$K$158,2)</f>
        <v>0</v>
      </c>
      <c r="BL158" s="122" t="s">
        <v>191</v>
      </c>
      <c r="BM158" s="122" t="s">
        <v>222</v>
      </c>
    </row>
    <row r="159" spans="2:65" s="122" customFormat="1" ht="27" customHeight="1">
      <c r="B159" s="123"/>
      <c r="C159" s="343" t="s">
        <v>246</v>
      </c>
      <c r="D159" s="343" t="s">
        <v>141</v>
      </c>
      <c r="E159" s="344" t="s">
        <v>224</v>
      </c>
      <c r="F159" s="517" t="s">
        <v>225</v>
      </c>
      <c r="G159" s="518"/>
      <c r="H159" s="518"/>
      <c r="I159" s="518"/>
      <c r="J159" s="345" t="s">
        <v>226</v>
      </c>
      <c r="K159" s="346">
        <v>0.12</v>
      </c>
      <c r="L159" s="519"/>
      <c r="M159" s="518"/>
      <c r="N159" s="519">
        <f>ROUND($L$159*$K$159,2)</f>
        <v>0</v>
      </c>
      <c r="O159" s="460"/>
      <c r="P159" s="460"/>
      <c r="Q159" s="460"/>
      <c r="R159" s="126"/>
      <c r="T159" s="203"/>
      <c r="U159" s="204" t="s">
        <v>40</v>
      </c>
      <c r="V159" s="205">
        <v>0</v>
      </c>
      <c r="W159" s="205">
        <f>$V$159*$K$159</f>
        <v>0</v>
      </c>
      <c r="X159" s="205">
        <v>0.55000000000000004</v>
      </c>
      <c r="Y159" s="205">
        <f>$X$159*$K$159</f>
        <v>6.6000000000000003E-2</v>
      </c>
      <c r="Z159" s="205">
        <v>0</v>
      </c>
      <c r="AA159" s="206">
        <f>$Z$159*$K$159</f>
        <v>0</v>
      </c>
      <c r="AR159" s="122" t="s">
        <v>227</v>
      </c>
      <c r="AT159" s="122" t="s">
        <v>141</v>
      </c>
      <c r="AU159" s="122" t="s">
        <v>92</v>
      </c>
      <c r="AY159" s="122" t="s">
        <v>130</v>
      </c>
      <c r="BE159" s="207">
        <f>IF($U$159="základní",$N$159,0)</f>
        <v>0</v>
      </c>
      <c r="BF159" s="207">
        <f>IF($U$159="snížená",$N$159,0)</f>
        <v>0</v>
      </c>
      <c r="BG159" s="207">
        <f>IF($U$159="zákl. přenesená",$N$159,0)</f>
        <v>0</v>
      </c>
      <c r="BH159" s="207">
        <f>IF($U$159="sníž. přenesená",$N$159,0)</f>
        <v>0</v>
      </c>
      <c r="BI159" s="207">
        <f>IF($U$159="nulová",$N$159,0)</f>
        <v>0</v>
      </c>
      <c r="BJ159" s="122" t="s">
        <v>19</v>
      </c>
      <c r="BK159" s="207">
        <f>ROUND($L$159*$K$159,2)</f>
        <v>0</v>
      </c>
      <c r="BL159" s="122" t="s">
        <v>191</v>
      </c>
      <c r="BM159" s="122" t="s">
        <v>228</v>
      </c>
    </row>
    <row r="160" spans="2:65" s="122" customFormat="1" ht="27" customHeight="1">
      <c r="B160" s="123"/>
      <c r="C160" s="199" t="s">
        <v>250</v>
      </c>
      <c r="D160" s="199" t="s">
        <v>131</v>
      </c>
      <c r="E160" s="200" t="s">
        <v>230</v>
      </c>
      <c r="F160" s="459" t="s">
        <v>231</v>
      </c>
      <c r="G160" s="460"/>
      <c r="H160" s="460"/>
      <c r="I160" s="460"/>
      <c r="J160" s="201" t="s">
        <v>213</v>
      </c>
      <c r="K160" s="202">
        <v>6.6000000000000003E-2</v>
      </c>
      <c r="L160" s="461"/>
      <c r="M160" s="460"/>
      <c r="N160" s="461">
        <f>ROUND($L$160*$K$160,2)</f>
        <v>0</v>
      </c>
      <c r="O160" s="460"/>
      <c r="P160" s="460"/>
      <c r="Q160" s="460"/>
      <c r="R160" s="126"/>
      <c r="T160" s="203"/>
      <c r="U160" s="204" t="s">
        <v>40</v>
      </c>
      <c r="V160" s="205">
        <v>4.2069999999999999</v>
      </c>
      <c r="W160" s="205">
        <f>$V$160*$K$160</f>
        <v>0.27766200000000002</v>
      </c>
      <c r="X160" s="205">
        <v>0</v>
      </c>
      <c r="Y160" s="205">
        <f>$X$160*$K$160</f>
        <v>0</v>
      </c>
      <c r="Z160" s="205">
        <v>0</v>
      </c>
      <c r="AA160" s="206">
        <f>$Z$160*$K$160</f>
        <v>0</v>
      </c>
      <c r="AR160" s="122" t="s">
        <v>191</v>
      </c>
      <c r="AT160" s="122" t="s">
        <v>131</v>
      </c>
      <c r="AU160" s="122" t="s">
        <v>92</v>
      </c>
      <c r="AY160" s="122" t="s">
        <v>130</v>
      </c>
      <c r="BE160" s="207">
        <f>IF($U$160="základní",$N$160,0)</f>
        <v>0</v>
      </c>
      <c r="BF160" s="207">
        <f>IF($U$160="snížená",$N$160,0)</f>
        <v>0</v>
      </c>
      <c r="BG160" s="207">
        <f>IF($U$160="zákl. přenesená",$N$160,0)</f>
        <v>0</v>
      </c>
      <c r="BH160" s="207">
        <f>IF($U$160="sníž. přenesená",$N$160,0)</f>
        <v>0</v>
      </c>
      <c r="BI160" s="207">
        <f>IF($U$160="nulová",$N$160,0)</f>
        <v>0</v>
      </c>
      <c r="BJ160" s="122" t="s">
        <v>19</v>
      </c>
      <c r="BK160" s="207">
        <f>ROUND($L$160*$K$160,2)</f>
        <v>0</v>
      </c>
      <c r="BL160" s="122" t="s">
        <v>191</v>
      </c>
      <c r="BM160" s="122" t="s">
        <v>232</v>
      </c>
    </row>
    <row r="161" spans="2:65" s="188" customFormat="1" ht="30.75" customHeight="1">
      <c r="B161" s="189"/>
      <c r="C161" s="190"/>
      <c r="D161" s="198" t="s">
        <v>110</v>
      </c>
      <c r="E161" s="198"/>
      <c r="F161" s="198"/>
      <c r="G161" s="198"/>
      <c r="H161" s="198"/>
      <c r="I161" s="198"/>
      <c r="J161" s="198"/>
      <c r="K161" s="198"/>
      <c r="L161" s="198"/>
      <c r="M161" s="198"/>
      <c r="N161" s="466">
        <f>$BK$161</f>
        <v>0</v>
      </c>
      <c r="O161" s="465"/>
      <c r="P161" s="465"/>
      <c r="Q161" s="465"/>
      <c r="R161" s="192"/>
      <c r="T161" s="193"/>
      <c r="U161" s="190"/>
      <c r="V161" s="190"/>
      <c r="W161" s="194">
        <f>SUM($W$162:$W$163)</f>
        <v>11.664720000000001</v>
      </c>
      <c r="X161" s="190"/>
      <c r="Y161" s="194">
        <f>SUM($Y$162:$Y$163)</f>
        <v>0.16030800000000001</v>
      </c>
      <c r="Z161" s="190"/>
      <c r="AA161" s="195">
        <f>SUM($AA$162:$AA$163)</f>
        <v>0</v>
      </c>
      <c r="AR161" s="196" t="s">
        <v>92</v>
      </c>
      <c r="AT161" s="196" t="s">
        <v>73</v>
      </c>
      <c r="AU161" s="196" t="s">
        <v>19</v>
      </c>
      <c r="AY161" s="196" t="s">
        <v>130</v>
      </c>
      <c r="BK161" s="197">
        <f>SUM($BK$162:$BK$163)</f>
        <v>0</v>
      </c>
    </row>
    <row r="162" spans="2:65" s="122" customFormat="1" ht="27" customHeight="1">
      <c r="B162" s="123"/>
      <c r="C162" s="199" t="s">
        <v>254</v>
      </c>
      <c r="D162" s="199" t="s">
        <v>131</v>
      </c>
      <c r="E162" s="200" t="s">
        <v>234</v>
      </c>
      <c r="F162" s="459" t="s">
        <v>235</v>
      </c>
      <c r="G162" s="460"/>
      <c r="H162" s="460"/>
      <c r="I162" s="460"/>
      <c r="J162" s="201" t="s">
        <v>236</v>
      </c>
      <c r="K162" s="202">
        <v>36.6</v>
      </c>
      <c r="L162" s="461"/>
      <c r="M162" s="460"/>
      <c r="N162" s="461">
        <f>ROUND($L$162*$K$162,2)</f>
        <v>0</v>
      </c>
      <c r="O162" s="460"/>
      <c r="P162" s="460"/>
      <c r="Q162" s="460"/>
      <c r="R162" s="126"/>
      <c r="T162" s="203"/>
      <c r="U162" s="204" t="s">
        <v>40</v>
      </c>
      <c r="V162" s="205">
        <v>0.29799999999999999</v>
      </c>
      <c r="W162" s="205">
        <f>$V$162*$K$162</f>
        <v>10.9068</v>
      </c>
      <c r="X162" s="205">
        <v>4.3800000000000002E-3</v>
      </c>
      <c r="Y162" s="205">
        <f>$X$162*$K$162</f>
        <v>0.16030800000000001</v>
      </c>
      <c r="Z162" s="205">
        <v>0</v>
      </c>
      <c r="AA162" s="206">
        <f>$Z$162*$K$162</f>
        <v>0</v>
      </c>
      <c r="AR162" s="122" t="s">
        <v>191</v>
      </c>
      <c r="AT162" s="122" t="s">
        <v>131</v>
      </c>
      <c r="AU162" s="122" t="s">
        <v>92</v>
      </c>
      <c r="AY162" s="122" t="s">
        <v>130</v>
      </c>
      <c r="BE162" s="207">
        <f>IF($U$162="základní",$N$162,0)</f>
        <v>0</v>
      </c>
      <c r="BF162" s="207">
        <f>IF($U$162="snížená",$N$162,0)</f>
        <v>0</v>
      </c>
      <c r="BG162" s="207">
        <f>IF($U$162="zákl. přenesená",$N$162,0)</f>
        <v>0</v>
      </c>
      <c r="BH162" s="207">
        <f>IF($U$162="sníž. přenesená",$N$162,0)</f>
        <v>0</v>
      </c>
      <c r="BI162" s="207">
        <f>IF($U$162="nulová",$N$162,0)</f>
        <v>0</v>
      </c>
      <c r="BJ162" s="122" t="s">
        <v>19</v>
      </c>
      <c r="BK162" s="207">
        <f>ROUND($L$162*$K$162,2)</f>
        <v>0</v>
      </c>
      <c r="BL162" s="122" t="s">
        <v>191</v>
      </c>
      <c r="BM162" s="122" t="s">
        <v>237</v>
      </c>
    </row>
    <row r="163" spans="2:65" s="122" customFormat="1" ht="27" customHeight="1">
      <c r="B163" s="123"/>
      <c r="C163" s="199" t="s">
        <v>227</v>
      </c>
      <c r="D163" s="199" t="s">
        <v>131</v>
      </c>
      <c r="E163" s="200" t="s">
        <v>239</v>
      </c>
      <c r="F163" s="459" t="s">
        <v>240</v>
      </c>
      <c r="G163" s="460"/>
      <c r="H163" s="460"/>
      <c r="I163" s="460"/>
      <c r="J163" s="201" t="s">
        <v>213</v>
      </c>
      <c r="K163" s="202">
        <v>0.16</v>
      </c>
      <c r="L163" s="461"/>
      <c r="M163" s="460"/>
      <c r="N163" s="461">
        <f>ROUND($L$163*$K$163,2)</f>
        <v>0</v>
      </c>
      <c r="O163" s="460"/>
      <c r="P163" s="460"/>
      <c r="Q163" s="460"/>
      <c r="R163" s="126"/>
      <c r="T163" s="203"/>
      <c r="U163" s="204" t="s">
        <v>40</v>
      </c>
      <c r="V163" s="205">
        <v>4.7370000000000001</v>
      </c>
      <c r="W163" s="205">
        <f>$V$163*$K$163</f>
        <v>0.75792000000000004</v>
      </c>
      <c r="X163" s="205">
        <v>0</v>
      </c>
      <c r="Y163" s="205">
        <f>$X$163*$K$163</f>
        <v>0</v>
      </c>
      <c r="Z163" s="205">
        <v>0</v>
      </c>
      <c r="AA163" s="206">
        <f>$Z$163*$K$163</f>
        <v>0</v>
      </c>
      <c r="AR163" s="122" t="s">
        <v>191</v>
      </c>
      <c r="AT163" s="122" t="s">
        <v>131</v>
      </c>
      <c r="AU163" s="122" t="s">
        <v>92</v>
      </c>
      <c r="AY163" s="122" t="s">
        <v>130</v>
      </c>
      <c r="BE163" s="207">
        <f>IF($U$163="základní",$N$163,0)</f>
        <v>0</v>
      </c>
      <c r="BF163" s="207">
        <f>IF($U$163="snížená",$N$163,0)</f>
        <v>0</v>
      </c>
      <c r="BG163" s="207">
        <f>IF($U$163="zákl. přenesená",$N$163,0)</f>
        <v>0</v>
      </c>
      <c r="BH163" s="207">
        <f>IF($U$163="sníž. přenesená",$N$163,0)</f>
        <v>0</v>
      </c>
      <c r="BI163" s="207">
        <f>IF($U$163="nulová",$N$163,0)</f>
        <v>0</v>
      </c>
      <c r="BJ163" s="122" t="s">
        <v>19</v>
      </c>
      <c r="BK163" s="207">
        <f>ROUND($L$163*$K$163,2)</f>
        <v>0</v>
      </c>
      <c r="BL163" s="122" t="s">
        <v>191</v>
      </c>
      <c r="BM163" s="122" t="s">
        <v>241</v>
      </c>
    </row>
    <row r="164" spans="2:65" s="188" customFormat="1" ht="30.75" customHeight="1">
      <c r="B164" s="189"/>
      <c r="C164" s="190"/>
      <c r="D164" s="198" t="s">
        <v>111</v>
      </c>
      <c r="E164" s="198"/>
      <c r="F164" s="198"/>
      <c r="G164" s="198"/>
      <c r="H164" s="198"/>
      <c r="I164" s="198"/>
      <c r="J164" s="198"/>
      <c r="K164" s="198"/>
      <c r="L164" s="198"/>
      <c r="M164" s="198"/>
      <c r="N164" s="466">
        <f>$BK$164</f>
        <v>0</v>
      </c>
      <c r="O164" s="465"/>
      <c r="P164" s="465"/>
      <c r="Q164" s="465"/>
      <c r="R164" s="192"/>
      <c r="T164" s="193"/>
      <c r="U164" s="190"/>
      <c r="V164" s="190"/>
      <c r="W164" s="194">
        <f>SUM($W$165:$W$174)</f>
        <v>150.32134200000004</v>
      </c>
      <c r="X164" s="190"/>
      <c r="Y164" s="194">
        <f>SUM($Y$165:$Y$174)</f>
        <v>1.22809944</v>
      </c>
      <c r="Z164" s="190"/>
      <c r="AA164" s="195">
        <f>SUM($AA$165:$AA$174)</f>
        <v>2.8498963200000005</v>
      </c>
      <c r="AR164" s="196" t="s">
        <v>92</v>
      </c>
      <c r="AT164" s="196" t="s">
        <v>73</v>
      </c>
      <c r="AU164" s="196" t="s">
        <v>19</v>
      </c>
      <c r="AY164" s="196" t="s">
        <v>130</v>
      </c>
      <c r="BK164" s="197">
        <f>SUM($BK$165:$BK$174)</f>
        <v>0</v>
      </c>
    </row>
    <row r="165" spans="2:65" s="122" customFormat="1" ht="27" customHeight="1">
      <c r="B165" s="123"/>
      <c r="C165" s="199" t="s">
        <v>261</v>
      </c>
      <c r="D165" s="199" t="s">
        <v>131</v>
      </c>
      <c r="E165" s="200" t="s">
        <v>243</v>
      </c>
      <c r="F165" s="459" t="s">
        <v>244</v>
      </c>
      <c r="G165" s="460"/>
      <c r="H165" s="460"/>
      <c r="I165" s="460"/>
      <c r="J165" s="201" t="s">
        <v>134</v>
      </c>
      <c r="K165" s="202">
        <v>19.986000000000001</v>
      </c>
      <c r="L165" s="461"/>
      <c r="M165" s="460"/>
      <c r="N165" s="461">
        <f>ROUND($L$165*$K$165,2)</f>
        <v>0</v>
      </c>
      <c r="O165" s="460"/>
      <c r="P165" s="460"/>
      <c r="Q165" s="460"/>
      <c r="R165" s="126"/>
      <c r="T165" s="203"/>
      <c r="U165" s="204" t="s">
        <v>40</v>
      </c>
      <c r="V165" s="205">
        <v>2.1779999999999999</v>
      </c>
      <c r="W165" s="205">
        <f>$V$165*$K$165</f>
        <v>43.529508</v>
      </c>
      <c r="X165" s="205">
        <v>0.05</v>
      </c>
      <c r="Y165" s="205">
        <f>$X$165*$K$165</f>
        <v>0.99930000000000008</v>
      </c>
      <c r="Z165" s="205">
        <v>0</v>
      </c>
      <c r="AA165" s="206">
        <f>$Z$165*$K$165</f>
        <v>0</v>
      </c>
      <c r="AR165" s="122" t="s">
        <v>191</v>
      </c>
      <c r="AT165" s="122" t="s">
        <v>131</v>
      </c>
      <c r="AU165" s="122" t="s">
        <v>92</v>
      </c>
      <c r="AY165" s="122" t="s">
        <v>130</v>
      </c>
      <c r="BE165" s="207">
        <f>IF($U$165="základní",$N$165,0)</f>
        <v>0</v>
      </c>
      <c r="BF165" s="207">
        <f>IF($U$165="snížená",$N$165,0)</f>
        <v>0</v>
      </c>
      <c r="BG165" s="207">
        <f>IF($U$165="zákl. přenesená",$N$165,0)</f>
        <v>0</v>
      </c>
      <c r="BH165" s="207">
        <f>IF($U$165="sníž. přenesená",$N$165,0)</f>
        <v>0</v>
      </c>
      <c r="BI165" s="207">
        <f>IF($U$165="nulová",$N$165,0)</f>
        <v>0</v>
      </c>
      <c r="BJ165" s="122" t="s">
        <v>19</v>
      </c>
      <c r="BK165" s="207">
        <f>ROUND($L$165*$K$165,2)</f>
        <v>0</v>
      </c>
      <c r="BL165" s="122" t="s">
        <v>191</v>
      </c>
      <c r="BM165" s="122" t="s">
        <v>245</v>
      </c>
    </row>
    <row r="166" spans="2:65" s="122" customFormat="1" ht="15.75" customHeight="1">
      <c r="B166" s="123"/>
      <c r="C166" s="199" t="s">
        <v>265</v>
      </c>
      <c r="D166" s="199" t="s">
        <v>131</v>
      </c>
      <c r="E166" s="200" t="s">
        <v>247</v>
      </c>
      <c r="F166" s="459" t="s">
        <v>248</v>
      </c>
      <c r="G166" s="460"/>
      <c r="H166" s="460"/>
      <c r="I166" s="460"/>
      <c r="J166" s="201" t="s">
        <v>236</v>
      </c>
      <c r="K166" s="202">
        <v>28.5</v>
      </c>
      <c r="L166" s="461"/>
      <c r="M166" s="460"/>
      <c r="N166" s="461">
        <f>ROUND($L$166*$K$166,2)</f>
        <v>0</v>
      </c>
      <c r="O166" s="460"/>
      <c r="P166" s="460"/>
      <c r="Q166" s="460"/>
      <c r="R166" s="126"/>
      <c r="T166" s="203"/>
      <c r="U166" s="204" t="s">
        <v>40</v>
      </c>
      <c r="V166" s="205">
        <v>2.367</v>
      </c>
      <c r="W166" s="205">
        <f>$V$166*$K$166</f>
        <v>67.459500000000006</v>
      </c>
      <c r="X166" s="205">
        <v>8.0000000000000002E-3</v>
      </c>
      <c r="Y166" s="205">
        <f>$X$166*$K$166</f>
        <v>0.22800000000000001</v>
      </c>
      <c r="Z166" s="205">
        <v>0</v>
      </c>
      <c r="AA166" s="206">
        <f>$Z$166*$K$166</f>
        <v>0</v>
      </c>
      <c r="AR166" s="122" t="s">
        <v>191</v>
      </c>
      <c r="AT166" s="122" t="s">
        <v>131</v>
      </c>
      <c r="AU166" s="122" t="s">
        <v>92</v>
      </c>
      <c r="AY166" s="122" t="s">
        <v>130</v>
      </c>
      <c r="BE166" s="207">
        <f>IF($U$166="základní",$N$166,0)</f>
        <v>0</v>
      </c>
      <c r="BF166" s="207">
        <f>IF($U$166="snížená",$N$166,0)</f>
        <v>0</v>
      </c>
      <c r="BG166" s="207">
        <f>IF($U$166="zákl. přenesená",$N$166,0)</f>
        <v>0</v>
      </c>
      <c r="BH166" s="207">
        <f>IF($U$166="sníž. přenesená",$N$166,0)</f>
        <v>0</v>
      </c>
      <c r="BI166" s="207">
        <f>IF($U$166="nulová",$N$166,0)</f>
        <v>0</v>
      </c>
      <c r="BJ166" s="122" t="s">
        <v>19</v>
      </c>
      <c r="BK166" s="207">
        <f>ROUND($L$166*$K$166,2)</f>
        <v>0</v>
      </c>
      <c r="BL166" s="122" t="s">
        <v>191</v>
      </c>
      <c r="BM166" s="122" t="s">
        <v>249</v>
      </c>
    </row>
    <row r="167" spans="2:65" s="122" customFormat="1" ht="39" customHeight="1">
      <c r="B167" s="123"/>
      <c r="C167" s="199" t="s">
        <v>269</v>
      </c>
      <c r="D167" s="199" t="s">
        <v>131</v>
      </c>
      <c r="E167" s="200" t="s">
        <v>251</v>
      </c>
      <c r="F167" s="459" t="s">
        <v>252</v>
      </c>
      <c r="G167" s="460"/>
      <c r="H167" s="460"/>
      <c r="I167" s="460"/>
      <c r="J167" s="201" t="s">
        <v>134</v>
      </c>
      <c r="K167" s="202">
        <v>19.986000000000001</v>
      </c>
      <c r="L167" s="461"/>
      <c r="M167" s="460"/>
      <c r="N167" s="461">
        <f>ROUND($L$167*$K$167,2)</f>
        <v>0</v>
      </c>
      <c r="O167" s="460"/>
      <c r="P167" s="460"/>
      <c r="Q167" s="460"/>
      <c r="R167" s="126"/>
      <c r="T167" s="203"/>
      <c r="U167" s="204" t="s">
        <v>40</v>
      </c>
      <c r="V167" s="205">
        <v>0.20699999999999999</v>
      </c>
      <c r="W167" s="205">
        <f>$V$167*$K$167</f>
        <v>4.1371019999999996</v>
      </c>
      <c r="X167" s="205">
        <v>4.0000000000000003E-5</v>
      </c>
      <c r="Y167" s="205">
        <f>$X$167*$K$167</f>
        <v>7.9944000000000011E-4</v>
      </c>
      <c r="Z167" s="205">
        <v>0</v>
      </c>
      <c r="AA167" s="206">
        <f>$Z$167*$K$167</f>
        <v>0</v>
      </c>
      <c r="AR167" s="122" t="s">
        <v>191</v>
      </c>
      <c r="AT167" s="122" t="s">
        <v>131</v>
      </c>
      <c r="AU167" s="122" t="s">
        <v>92</v>
      </c>
      <c r="AY167" s="122" t="s">
        <v>130</v>
      </c>
      <c r="BE167" s="207">
        <f>IF($U$167="základní",$N$167,0)</f>
        <v>0</v>
      </c>
      <c r="BF167" s="207">
        <f>IF($U$167="snížená",$N$167,0)</f>
        <v>0</v>
      </c>
      <c r="BG167" s="207">
        <f>IF($U$167="zákl. přenesená",$N$167,0)</f>
        <v>0</v>
      </c>
      <c r="BH167" s="207">
        <f>IF($U$167="sníž. přenesená",$N$167,0)</f>
        <v>0</v>
      </c>
      <c r="BI167" s="207">
        <f>IF($U$167="nulová",$N$167,0)</f>
        <v>0</v>
      </c>
      <c r="BJ167" s="122" t="s">
        <v>19</v>
      </c>
      <c r="BK167" s="207">
        <f>ROUND($L$167*$K$167,2)</f>
        <v>0</v>
      </c>
      <c r="BL167" s="122" t="s">
        <v>191</v>
      </c>
      <c r="BM167" s="122" t="s">
        <v>253</v>
      </c>
    </row>
    <row r="168" spans="2:65" s="122" customFormat="1" ht="27" customHeight="1">
      <c r="B168" s="123"/>
      <c r="C168" s="199" t="s">
        <v>273</v>
      </c>
      <c r="D168" s="199" t="s">
        <v>131</v>
      </c>
      <c r="E168" s="200" t="s">
        <v>255</v>
      </c>
      <c r="F168" s="459" t="s">
        <v>256</v>
      </c>
      <c r="G168" s="460"/>
      <c r="H168" s="460"/>
      <c r="I168" s="460"/>
      <c r="J168" s="201" t="s">
        <v>134</v>
      </c>
      <c r="K168" s="202">
        <v>19.986000000000001</v>
      </c>
      <c r="L168" s="461"/>
      <c r="M168" s="460"/>
      <c r="N168" s="461">
        <f>ROUND($L$168*$K$168,2)</f>
        <v>0</v>
      </c>
      <c r="O168" s="460"/>
      <c r="P168" s="460"/>
      <c r="Q168" s="460"/>
      <c r="R168" s="126"/>
      <c r="T168" s="203"/>
      <c r="U168" s="204" t="s">
        <v>40</v>
      </c>
      <c r="V168" s="205">
        <v>0.41799999999999998</v>
      </c>
      <c r="W168" s="205">
        <f>$V$168*$K$168</f>
        <v>8.3541480000000004</v>
      </c>
      <c r="X168" s="205">
        <v>0</v>
      </c>
      <c r="Y168" s="205">
        <f>$X$168*$K$168</f>
        <v>0</v>
      </c>
      <c r="Z168" s="205">
        <v>0.12062</v>
      </c>
      <c r="AA168" s="206">
        <f>$Z$168*$K$168</f>
        <v>2.4107113200000003</v>
      </c>
      <c r="AR168" s="122" t="s">
        <v>191</v>
      </c>
      <c r="AT168" s="122" t="s">
        <v>131</v>
      </c>
      <c r="AU168" s="122" t="s">
        <v>92</v>
      </c>
      <c r="AY168" s="122" t="s">
        <v>130</v>
      </c>
      <c r="BE168" s="207">
        <f>IF($U$168="základní",$N$168,0)</f>
        <v>0</v>
      </c>
      <c r="BF168" s="207">
        <f>IF($U$168="snížená",$N$168,0)</f>
        <v>0</v>
      </c>
      <c r="BG168" s="207">
        <f>IF($U$168="zákl. přenesená",$N$168,0)</f>
        <v>0</v>
      </c>
      <c r="BH168" s="207">
        <f>IF($U$168="sníž. přenesená",$N$168,0)</f>
        <v>0</v>
      </c>
      <c r="BI168" s="207">
        <f>IF($U$168="nulová",$N$168,0)</f>
        <v>0</v>
      </c>
      <c r="BJ168" s="122" t="s">
        <v>19</v>
      </c>
      <c r="BK168" s="207">
        <f>ROUND($L$168*$K$168,2)</f>
        <v>0</v>
      </c>
      <c r="BL168" s="122" t="s">
        <v>191</v>
      </c>
      <c r="BM168" s="122" t="s">
        <v>257</v>
      </c>
    </row>
    <row r="169" spans="2:65" s="122" customFormat="1" ht="27" customHeight="1">
      <c r="B169" s="123"/>
      <c r="C169" s="199" t="s">
        <v>277</v>
      </c>
      <c r="D169" s="199" t="s">
        <v>131</v>
      </c>
      <c r="E169" s="200" t="s">
        <v>258</v>
      </c>
      <c r="F169" s="459" t="s">
        <v>259</v>
      </c>
      <c r="G169" s="460"/>
      <c r="H169" s="460"/>
      <c r="I169" s="460"/>
      <c r="J169" s="201" t="s">
        <v>134</v>
      </c>
      <c r="K169" s="202">
        <v>19.986000000000001</v>
      </c>
      <c r="L169" s="461"/>
      <c r="M169" s="460"/>
      <c r="N169" s="461">
        <f>ROUND($L$169*$K$169,2)</f>
        <v>0</v>
      </c>
      <c r="O169" s="460"/>
      <c r="P169" s="460"/>
      <c r="Q169" s="460"/>
      <c r="R169" s="126"/>
      <c r="T169" s="203"/>
      <c r="U169" s="204" t="s">
        <v>40</v>
      </c>
      <c r="V169" s="205">
        <v>0.05</v>
      </c>
      <c r="W169" s="205">
        <f>$V$169*$K$169</f>
        <v>0.99930000000000008</v>
      </c>
      <c r="X169" s="205">
        <v>0</v>
      </c>
      <c r="Y169" s="205">
        <f>$X$169*$K$169</f>
        <v>0</v>
      </c>
      <c r="Z169" s="205">
        <v>0</v>
      </c>
      <c r="AA169" s="206">
        <f>$Z$169*$K$169</f>
        <v>0</v>
      </c>
      <c r="AR169" s="122" t="s">
        <v>191</v>
      </c>
      <c r="AT169" s="122" t="s">
        <v>131</v>
      </c>
      <c r="AU169" s="122" t="s">
        <v>92</v>
      </c>
      <c r="AY169" s="122" t="s">
        <v>130</v>
      </c>
      <c r="BE169" s="207">
        <f>IF($U$169="základní",$N$169,0)</f>
        <v>0</v>
      </c>
      <c r="BF169" s="207">
        <f>IF($U$169="snížená",$N$169,0)</f>
        <v>0</v>
      </c>
      <c r="BG169" s="207">
        <f>IF($U$169="zákl. přenesená",$N$169,0)</f>
        <v>0</v>
      </c>
      <c r="BH169" s="207">
        <f>IF($U$169="sníž. přenesená",$N$169,0)</f>
        <v>0</v>
      </c>
      <c r="BI169" s="207">
        <f>IF($U$169="nulová",$N$169,0)</f>
        <v>0</v>
      </c>
      <c r="BJ169" s="122" t="s">
        <v>19</v>
      </c>
      <c r="BK169" s="207">
        <f>ROUND($L$169*$K$169,2)</f>
        <v>0</v>
      </c>
      <c r="BL169" s="122" t="s">
        <v>191</v>
      </c>
      <c r="BM169" s="122" t="s">
        <v>260</v>
      </c>
    </row>
    <row r="170" spans="2:65" s="122" customFormat="1" ht="27" customHeight="1">
      <c r="B170" s="123"/>
      <c r="C170" s="199" t="s">
        <v>281</v>
      </c>
      <c r="D170" s="199" t="s">
        <v>131</v>
      </c>
      <c r="E170" s="200" t="s">
        <v>262</v>
      </c>
      <c r="F170" s="459" t="s">
        <v>263</v>
      </c>
      <c r="G170" s="460"/>
      <c r="H170" s="460"/>
      <c r="I170" s="460"/>
      <c r="J170" s="201" t="s">
        <v>236</v>
      </c>
      <c r="K170" s="202">
        <v>28.5</v>
      </c>
      <c r="L170" s="461"/>
      <c r="M170" s="460"/>
      <c r="N170" s="461">
        <f>ROUND($L$170*$K$170,2)</f>
        <v>0</v>
      </c>
      <c r="O170" s="460"/>
      <c r="P170" s="460"/>
      <c r="Q170" s="460"/>
      <c r="R170" s="126"/>
      <c r="T170" s="203"/>
      <c r="U170" s="204" t="s">
        <v>40</v>
      </c>
      <c r="V170" s="205">
        <v>0.191</v>
      </c>
      <c r="W170" s="205">
        <f>$V$170*$K$170</f>
        <v>5.4435000000000002</v>
      </c>
      <c r="X170" s="205">
        <v>0</v>
      </c>
      <c r="Y170" s="205">
        <f>$X$170*$K$170</f>
        <v>0</v>
      </c>
      <c r="Z170" s="205">
        <v>1.541E-2</v>
      </c>
      <c r="AA170" s="206">
        <f>$Z$170*$K$170</f>
        <v>0.43918499999999999</v>
      </c>
      <c r="AR170" s="122" t="s">
        <v>191</v>
      </c>
      <c r="AT170" s="122" t="s">
        <v>131</v>
      </c>
      <c r="AU170" s="122" t="s">
        <v>92</v>
      </c>
      <c r="AY170" s="122" t="s">
        <v>130</v>
      </c>
      <c r="BE170" s="207">
        <f>IF($U$170="základní",$N$170,0)</f>
        <v>0</v>
      </c>
      <c r="BF170" s="207">
        <f>IF($U$170="snížená",$N$170,0)</f>
        <v>0</v>
      </c>
      <c r="BG170" s="207">
        <f>IF($U$170="zákl. přenesená",$N$170,0)</f>
        <v>0</v>
      </c>
      <c r="BH170" s="207">
        <f>IF($U$170="sníž. přenesená",$N$170,0)</f>
        <v>0</v>
      </c>
      <c r="BI170" s="207">
        <f>IF($U$170="nulová",$N$170,0)</f>
        <v>0</v>
      </c>
      <c r="BJ170" s="122" t="s">
        <v>19</v>
      </c>
      <c r="BK170" s="207">
        <f>ROUND($L$170*$K$170,2)</f>
        <v>0</v>
      </c>
      <c r="BL170" s="122" t="s">
        <v>191</v>
      </c>
      <c r="BM170" s="122" t="s">
        <v>264</v>
      </c>
    </row>
    <row r="171" spans="2:65" s="122" customFormat="1" ht="39" customHeight="1">
      <c r="B171" s="123"/>
      <c r="C171" s="199" t="s">
        <v>292</v>
      </c>
      <c r="D171" s="199" t="s">
        <v>131</v>
      </c>
      <c r="E171" s="200" t="s">
        <v>266</v>
      </c>
      <c r="F171" s="459" t="s">
        <v>267</v>
      </c>
      <c r="G171" s="460"/>
      <c r="H171" s="460"/>
      <c r="I171" s="460"/>
      <c r="J171" s="201" t="s">
        <v>236</v>
      </c>
      <c r="K171" s="202">
        <v>28.5</v>
      </c>
      <c r="L171" s="461"/>
      <c r="M171" s="460"/>
      <c r="N171" s="461">
        <f>ROUND($L$171*$K$171,2)</f>
        <v>0</v>
      </c>
      <c r="O171" s="460"/>
      <c r="P171" s="460"/>
      <c r="Q171" s="460"/>
      <c r="R171" s="126"/>
      <c r="T171" s="203"/>
      <c r="U171" s="204" t="s">
        <v>40</v>
      </c>
      <c r="V171" s="205">
        <v>7.3999999999999996E-2</v>
      </c>
      <c r="W171" s="205">
        <f>$V$171*$K$171</f>
        <v>2.109</v>
      </c>
      <c r="X171" s="205">
        <v>0</v>
      </c>
      <c r="Y171" s="205">
        <f>$X$171*$K$171</f>
        <v>0</v>
      </c>
      <c r="Z171" s="205">
        <v>0</v>
      </c>
      <c r="AA171" s="206">
        <f>$Z$171*$K$171</f>
        <v>0</v>
      </c>
      <c r="AR171" s="122" t="s">
        <v>191</v>
      </c>
      <c r="AT171" s="122" t="s">
        <v>131</v>
      </c>
      <c r="AU171" s="122" t="s">
        <v>92</v>
      </c>
      <c r="AY171" s="122" t="s">
        <v>130</v>
      </c>
      <c r="BE171" s="207">
        <f>IF($U$171="základní",$N$171,0)</f>
        <v>0</v>
      </c>
      <c r="BF171" s="207">
        <f>IF($U$171="snížená",$N$171,0)</f>
        <v>0</v>
      </c>
      <c r="BG171" s="207">
        <f>IF($U$171="zákl. přenesená",$N$171,0)</f>
        <v>0</v>
      </c>
      <c r="BH171" s="207">
        <f>IF($U$171="sníž. přenesená",$N$171,0)</f>
        <v>0</v>
      </c>
      <c r="BI171" s="207">
        <f>IF($U$171="nulová",$N$171,0)</f>
        <v>0</v>
      </c>
      <c r="BJ171" s="122" t="s">
        <v>19</v>
      </c>
      <c r="BK171" s="207">
        <f>ROUND($L$171*$K$171,2)</f>
        <v>0</v>
      </c>
      <c r="BL171" s="122" t="s">
        <v>191</v>
      </c>
      <c r="BM171" s="122" t="s">
        <v>268</v>
      </c>
    </row>
    <row r="172" spans="2:65" s="122" customFormat="1" ht="15.75" customHeight="1">
      <c r="B172" s="123"/>
      <c r="C172" s="199" t="s">
        <v>293</v>
      </c>
      <c r="D172" s="199" t="s">
        <v>131</v>
      </c>
      <c r="E172" s="200" t="s">
        <v>270</v>
      </c>
      <c r="F172" s="459" t="s">
        <v>271</v>
      </c>
      <c r="G172" s="460"/>
      <c r="H172" s="460"/>
      <c r="I172" s="460"/>
      <c r="J172" s="201" t="s">
        <v>134</v>
      </c>
      <c r="K172" s="202">
        <v>99.93</v>
      </c>
      <c r="L172" s="461"/>
      <c r="M172" s="460"/>
      <c r="N172" s="461">
        <f>ROUND($L$172*$K$172,2)</f>
        <v>0</v>
      </c>
      <c r="O172" s="460"/>
      <c r="P172" s="460"/>
      <c r="Q172" s="460"/>
      <c r="R172" s="126"/>
      <c r="T172" s="203"/>
      <c r="U172" s="204" t="s">
        <v>40</v>
      </c>
      <c r="V172" s="205">
        <v>0.14000000000000001</v>
      </c>
      <c r="W172" s="205">
        <f>$V$172*$K$172</f>
        <v>13.990200000000002</v>
      </c>
      <c r="X172" s="205">
        <v>0</v>
      </c>
      <c r="Y172" s="205">
        <f>$X$172*$K$172</f>
        <v>0</v>
      </c>
      <c r="Z172" s="205">
        <v>0</v>
      </c>
      <c r="AA172" s="206">
        <f>$Z$172*$K$172</f>
        <v>0</v>
      </c>
      <c r="AR172" s="122" t="s">
        <v>191</v>
      </c>
      <c r="AT172" s="122" t="s">
        <v>131</v>
      </c>
      <c r="AU172" s="122" t="s">
        <v>92</v>
      </c>
      <c r="AY172" s="122" t="s">
        <v>130</v>
      </c>
      <c r="BE172" s="207">
        <f>IF($U$172="základní",$N$172,0)</f>
        <v>0</v>
      </c>
      <c r="BF172" s="207">
        <f>IF($U$172="snížená",$N$172,0)</f>
        <v>0</v>
      </c>
      <c r="BG172" s="207">
        <f>IF($U$172="zákl. přenesená",$N$172,0)</f>
        <v>0</v>
      </c>
      <c r="BH172" s="207">
        <f>IF($U$172="sníž. přenesená",$N$172,0)</f>
        <v>0</v>
      </c>
      <c r="BI172" s="207">
        <f>IF($U$172="nulová",$N$172,0)</f>
        <v>0</v>
      </c>
      <c r="BJ172" s="122" t="s">
        <v>19</v>
      </c>
      <c r="BK172" s="207">
        <f>ROUND($L$172*$K$172,2)</f>
        <v>0</v>
      </c>
      <c r="BL172" s="122" t="s">
        <v>191</v>
      </c>
      <c r="BM172" s="122" t="s">
        <v>272</v>
      </c>
    </row>
    <row r="173" spans="2:65" s="122" customFormat="1" ht="27" customHeight="1">
      <c r="B173" s="123"/>
      <c r="C173" s="199" t="s">
        <v>294</v>
      </c>
      <c r="D173" s="199" t="s">
        <v>131</v>
      </c>
      <c r="E173" s="200" t="s">
        <v>274</v>
      </c>
      <c r="F173" s="459" t="s">
        <v>275</v>
      </c>
      <c r="G173" s="460"/>
      <c r="H173" s="460"/>
      <c r="I173" s="460"/>
      <c r="J173" s="201" t="s">
        <v>236</v>
      </c>
      <c r="K173" s="202">
        <v>28.5</v>
      </c>
      <c r="L173" s="461"/>
      <c r="M173" s="460"/>
      <c r="N173" s="461">
        <f>ROUND($L$173*$K$173,2)</f>
        <v>0</v>
      </c>
      <c r="O173" s="460"/>
      <c r="P173" s="460"/>
      <c r="Q173" s="460"/>
      <c r="R173" s="126"/>
      <c r="T173" s="203"/>
      <c r="U173" s="204" t="s">
        <v>40</v>
      </c>
      <c r="V173" s="205">
        <v>5.7000000000000002E-2</v>
      </c>
      <c r="W173" s="205">
        <f>$V$173*$K$173</f>
        <v>1.6245000000000001</v>
      </c>
      <c r="X173" s="205">
        <v>0</v>
      </c>
      <c r="Y173" s="205">
        <f>$X$173*$K$173</f>
        <v>0</v>
      </c>
      <c r="Z173" s="205">
        <v>0</v>
      </c>
      <c r="AA173" s="206">
        <f>$Z$173*$K$173</f>
        <v>0</v>
      </c>
      <c r="AR173" s="122" t="s">
        <v>191</v>
      </c>
      <c r="AT173" s="122" t="s">
        <v>131</v>
      </c>
      <c r="AU173" s="122" t="s">
        <v>92</v>
      </c>
      <c r="AY173" s="122" t="s">
        <v>130</v>
      </c>
      <c r="BE173" s="207">
        <f>IF($U$173="základní",$N$173,0)</f>
        <v>0</v>
      </c>
      <c r="BF173" s="207">
        <f>IF($U$173="snížená",$N$173,0)</f>
        <v>0</v>
      </c>
      <c r="BG173" s="207">
        <f>IF($U$173="zákl. přenesená",$N$173,0)</f>
        <v>0</v>
      </c>
      <c r="BH173" s="207">
        <f>IF($U$173="sníž. přenesená",$N$173,0)</f>
        <v>0</v>
      </c>
      <c r="BI173" s="207">
        <f>IF($U$173="nulová",$N$173,0)</f>
        <v>0</v>
      </c>
      <c r="BJ173" s="122" t="s">
        <v>19</v>
      </c>
      <c r="BK173" s="207">
        <f>ROUND($L$173*$K$173,2)</f>
        <v>0</v>
      </c>
      <c r="BL173" s="122" t="s">
        <v>191</v>
      </c>
      <c r="BM173" s="122" t="s">
        <v>276</v>
      </c>
    </row>
    <row r="174" spans="2:65" s="122" customFormat="1" ht="27" customHeight="1">
      <c r="B174" s="123"/>
      <c r="C174" s="199" t="s">
        <v>295</v>
      </c>
      <c r="D174" s="199" t="s">
        <v>131</v>
      </c>
      <c r="E174" s="200" t="s">
        <v>278</v>
      </c>
      <c r="F174" s="459" t="s">
        <v>279</v>
      </c>
      <c r="G174" s="460"/>
      <c r="H174" s="460"/>
      <c r="I174" s="460"/>
      <c r="J174" s="201" t="s">
        <v>213</v>
      </c>
      <c r="K174" s="202">
        <v>1.228</v>
      </c>
      <c r="L174" s="461"/>
      <c r="M174" s="460"/>
      <c r="N174" s="461">
        <f>ROUND($L$174*$K$174,2)</f>
        <v>0</v>
      </c>
      <c r="O174" s="460"/>
      <c r="P174" s="460"/>
      <c r="Q174" s="460"/>
      <c r="R174" s="126"/>
      <c r="T174" s="203"/>
      <c r="U174" s="204" t="s">
        <v>40</v>
      </c>
      <c r="V174" s="205">
        <v>2.1779999999999999</v>
      </c>
      <c r="W174" s="205">
        <f>$V$174*$K$174</f>
        <v>2.6745839999999999</v>
      </c>
      <c r="X174" s="205">
        <v>0</v>
      </c>
      <c r="Y174" s="205">
        <f>$X$174*$K$174</f>
        <v>0</v>
      </c>
      <c r="Z174" s="205">
        <v>0</v>
      </c>
      <c r="AA174" s="206">
        <f>$Z$174*$K$174</f>
        <v>0</v>
      </c>
      <c r="AR174" s="122" t="s">
        <v>191</v>
      </c>
      <c r="AT174" s="122" t="s">
        <v>131</v>
      </c>
      <c r="AU174" s="122" t="s">
        <v>92</v>
      </c>
      <c r="AY174" s="122" t="s">
        <v>130</v>
      </c>
      <c r="BE174" s="207">
        <f>IF($U$174="základní",$N$174,0)</f>
        <v>0</v>
      </c>
      <c r="BF174" s="207">
        <f>IF($U$174="snížená",$N$174,0)</f>
        <v>0</v>
      </c>
      <c r="BG174" s="207">
        <f>IF($U$174="zákl. přenesená",$N$174,0)</f>
        <v>0</v>
      </c>
      <c r="BH174" s="207">
        <f>IF($U$174="sníž. přenesená",$N$174,0)</f>
        <v>0</v>
      </c>
      <c r="BI174" s="207">
        <f>IF($U$174="nulová",$N$174,0)</f>
        <v>0</v>
      </c>
      <c r="BJ174" s="122" t="s">
        <v>19</v>
      </c>
      <c r="BK174" s="207">
        <f>ROUND($L$174*$K$174,2)</f>
        <v>0</v>
      </c>
      <c r="BL174" s="122" t="s">
        <v>191</v>
      </c>
      <c r="BM174" s="122" t="s">
        <v>280</v>
      </c>
    </row>
    <row r="175" spans="2:65" s="188" customFormat="1" ht="30.75" customHeight="1">
      <c r="B175" s="189"/>
      <c r="C175" s="190"/>
      <c r="D175" s="198" t="s">
        <v>297</v>
      </c>
      <c r="E175" s="198"/>
      <c r="F175" s="198"/>
      <c r="G175" s="198"/>
      <c r="H175" s="198"/>
      <c r="I175" s="198"/>
      <c r="J175" s="198"/>
      <c r="K175" s="198"/>
      <c r="L175" s="198"/>
      <c r="M175" s="198"/>
      <c r="N175" s="466">
        <f>$BK$175</f>
        <v>0</v>
      </c>
      <c r="O175" s="465"/>
      <c r="P175" s="465"/>
      <c r="Q175" s="465"/>
      <c r="R175" s="192"/>
      <c r="T175" s="193"/>
      <c r="U175" s="190"/>
      <c r="V175" s="190"/>
      <c r="W175" s="194">
        <f>SUM($W$176:$W$178)</f>
        <v>13.420079999999999</v>
      </c>
      <c r="X175" s="190"/>
      <c r="Y175" s="194">
        <f>SUM($Y$176:$Y$178)</f>
        <v>8.1431999999999997E-3</v>
      </c>
      <c r="Z175" s="190"/>
      <c r="AA175" s="195">
        <f>SUM($AA$176:$AA$178)</f>
        <v>0</v>
      </c>
      <c r="AR175" s="196" t="s">
        <v>92</v>
      </c>
      <c r="AT175" s="196" t="s">
        <v>73</v>
      </c>
      <c r="AU175" s="196" t="s">
        <v>19</v>
      </c>
      <c r="AY175" s="196" t="s">
        <v>130</v>
      </c>
      <c r="BK175" s="197">
        <f>SUM($BK$176:$BK$178)</f>
        <v>0</v>
      </c>
    </row>
    <row r="176" spans="2:65" s="122" customFormat="1" ht="27" customHeight="1">
      <c r="B176" s="123"/>
      <c r="C176" s="199" t="s">
        <v>341</v>
      </c>
      <c r="D176" s="199" t="s">
        <v>131</v>
      </c>
      <c r="E176" s="200" t="s">
        <v>298</v>
      </c>
      <c r="F176" s="459" t="s">
        <v>299</v>
      </c>
      <c r="G176" s="460"/>
      <c r="H176" s="460"/>
      <c r="I176" s="460"/>
      <c r="J176" s="201" t="s">
        <v>134</v>
      </c>
      <c r="K176" s="202">
        <v>3.24</v>
      </c>
      <c r="L176" s="461"/>
      <c r="M176" s="460"/>
      <c r="N176" s="461">
        <f>ROUND($L$176*$K$176,2)</f>
        <v>0</v>
      </c>
      <c r="O176" s="460"/>
      <c r="P176" s="460"/>
      <c r="Q176" s="460"/>
      <c r="R176" s="126"/>
      <c r="T176" s="203"/>
      <c r="U176" s="204" t="s">
        <v>40</v>
      </c>
      <c r="V176" s="205">
        <v>0.316</v>
      </c>
      <c r="W176" s="205">
        <f>$V$176*$K$176</f>
        <v>1.0238400000000001</v>
      </c>
      <c r="X176" s="205">
        <v>2.4000000000000001E-4</v>
      </c>
      <c r="Y176" s="205">
        <f>$X$176*$K$176</f>
        <v>7.7760000000000004E-4</v>
      </c>
      <c r="Z176" s="205">
        <v>0</v>
      </c>
      <c r="AA176" s="206">
        <f>$Z$176*$K$176</f>
        <v>0</v>
      </c>
      <c r="AR176" s="122" t="s">
        <v>191</v>
      </c>
      <c r="AT176" s="122" t="s">
        <v>131</v>
      </c>
      <c r="AU176" s="122" t="s">
        <v>92</v>
      </c>
      <c r="AY176" s="122" t="s">
        <v>130</v>
      </c>
      <c r="BE176" s="207">
        <f>IF($U$176="základní",$N$176,0)</f>
        <v>0</v>
      </c>
      <c r="BF176" s="207">
        <f>IF($U$176="snížená",$N$176,0)</f>
        <v>0</v>
      </c>
      <c r="BG176" s="207">
        <f>IF($U$176="zákl. přenesená",$N$176,0)</f>
        <v>0</v>
      </c>
      <c r="BH176" s="207">
        <f>IF($U$176="sníž. přenesená",$N$176,0)</f>
        <v>0</v>
      </c>
      <c r="BI176" s="207">
        <f>IF($U$176="nulová",$N$176,0)</f>
        <v>0</v>
      </c>
      <c r="BJ176" s="122" t="s">
        <v>19</v>
      </c>
      <c r="BK176" s="207">
        <f>ROUND($L$176*$K$176,2)</f>
        <v>0</v>
      </c>
      <c r="BL176" s="122" t="s">
        <v>191</v>
      </c>
      <c r="BM176" s="122" t="s">
        <v>300</v>
      </c>
    </row>
    <row r="177" spans="2:65" s="122" customFormat="1" ht="27" customHeight="1">
      <c r="B177" s="123"/>
      <c r="C177" s="199" t="s">
        <v>342</v>
      </c>
      <c r="D177" s="199" t="s">
        <v>131</v>
      </c>
      <c r="E177" s="200" t="s">
        <v>301</v>
      </c>
      <c r="F177" s="459" t="s">
        <v>302</v>
      </c>
      <c r="G177" s="460"/>
      <c r="H177" s="460"/>
      <c r="I177" s="460"/>
      <c r="J177" s="201" t="s">
        <v>134</v>
      </c>
      <c r="K177" s="202">
        <v>10.8</v>
      </c>
      <c r="L177" s="461"/>
      <c r="M177" s="460"/>
      <c r="N177" s="461">
        <f>ROUND($L$177*$K$177,2)</f>
        <v>0</v>
      </c>
      <c r="O177" s="460"/>
      <c r="P177" s="460"/>
      <c r="Q177" s="460"/>
      <c r="R177" s="126"/>
      <c r="T177" s="203"/>
      <c r="U177" s="204" t="s">
        <v>40</v>
      </c>
      <c r="V177" s="205">
        <v>0.49</v>
      </c>
      <c r="W177" s="205">
        <f>$V$177*$K$177</f>
        <v>5.2919999999999998</v>
      </c>
      <c r="X177" s="205">
        <v>2.4000000000000001E-4</v>
      </c>
      <c r="Y177" s="205">
        <f>$X$177*$K$177</f>
        <v>2.5920000000000001E-3</v>
      </c>
      <c r="Z177" s="205">
        <v>0</v>
      </c>
      <c r="AA177" s="206">
        <f>$Z$177*$K$177</f>
        <v>0</v>
      </c>
      <c r="AR177" s="122" t="s">
        <v>191</v>
      </c>
      <c r="AT177" s="122" t="s">
        <v>131</v>
      </c>
      <c r="AU177" s="122" t="s">
        <v>92</v>
      </c>
      <c r="AY177" s="122" t="s">
        <v>130</v>
      </c>
      <c r="BE177" s="207">
        <f>IF($U$177="základní",$N$177,0)</f>
        <v>0</v>
      </c>
      <c r="BF177" s="207">
        <f>IF($U$177="snížená",$N$177,0)</f>
        <v>0</v>
      </c>
      <c r="BG177" s="207">
        <f>IF($U$177="zákl. přenesená",$N$177,0)</f>
        <v>0</v>
      </c>
      <c r="BH177" s="207">
        <f>IF($U$177="sníž. přenesená",$N$177,0)</f>
        <v>0</v>
      </c>
      <c r="BI177" s="207">
        <f>IF($U$177="nulová",$N$177,0)</f>
        <v>0</v>
      </c>
      <c r="BJ177" s="122" t="s">
        <v>19</v>
      </c>
      <c r="BK177" s="207">
        <f>ROUND($L$177*$K$177,2)</f>
        <v>0</v>
      </c>
      <c r="BL177" s="122" t="s">
        <v>191</v>
      </c>
      <c r="BM177" s="122" t="s">
        <v>303</v>
      </c>
    </row>
    <row r="178" spans="2:65" s="122" customFormat="1" ht="39" customHeight="1">
      <c r="B178" s="123"/>
      <c r="C178" s="199" t="s">
        <v>343</v>
      </c>
      <c r="D178" s="199" t="s">
        <v>131</v>
      </c>
      <c r="E178" s="200" t="s">
        <v>304</v>
      </c>
      <c r="F178" s="459" t="s">
        <v>305</v>
      </c>
      <c r="G178" s="460"/>
      <c r="H178" s="460"/>
      <c r="I178" s="460"/>
      <c r="J178" s="201" t="s">
        <v>134</v>
      </c>
      <c r="K178" s="202">
        <v>14.04</v>
      </c>
      <c r="L178" s="461"/>
      <c r="M178" s="460"/>
      <c r="N178" s="461">
        <f>ROUND($L$178*$K$178,2)</f>
        <v>0</v>
      </c>
      <c r="O178" s="460"/>
      <c r="P178" s="460"/>
      <c r="Q178" s="460"/>
      <c r="R178" s="126"/>
      <c r="T178" s="203"/>
      <c r="U178" s="204" t="s">
        <v>40</v>
      </c>
      <c r="V178" s="205">
        <v>0.50600000000000001</v>
      </c>
      <c r="W178" s="205">
        <f>$V$178*$K$178</f>
        <v>7.1042399999999999</v>
      </c>
      <c r="X178" s="205">
        <v>3.4000000000000002E-4</v>
      </c>
      <c r="Y178" s="205">
        <f>$X$178*$K$178</f>
        <v>4.7736000000000002E-3</v>
      </c>
      <c r="Z178" s="205">
        <v>0</v>
      </c>
      <c r="AA178" s="206">
        <f>$Z$178*$K$178</f>
        <v>0</v>
      </c>
      <c r="AR178" s="122" t="s">
        <v>191</v>
      </c>
      <c r="AT178" s="122" t="s">
        <v>131</v>
      </c>
      <c r="AU178" s="122" t="s">
        <v>92</v>
      </c>
      <c r="AY178" s="122" t="s">
        <v>130</v>
      </c>
      <c r="BE178" s="207">
        <f>IF($U$178="základní",$N$178,0)</f>
        <v>0</v>
      </c>
      <c r="BF178" s="207">
        <f>IF($U$178="snížená",$N$178,0)</f>
        <v>0</v>
      </c>
      <c r="BG178" s="207">
        <f>IF($U$178="zákl. přenesená",$N$178,0)</f>
        <v>0</v>
      </c>
      <c r="BH178" s="207">
        <f>IF($U$178="sníž. přenesená",$N$178,0)</f>
        <v>0</v>
      </c>
      <c r="BI178" s="207">
        <f>IF($U$178="nulová",$N$178,0)</f>
        <v>0</v>
      </c>
      <c r="BJ178" s="122" t="s">
        <v>19</v>
      </c>
      <c r="BK178" s="207">
        <f>ROUND($L$178*$K$178,2)</f>
        <v>0</v>
      </c>
      <c r="BL178" s="122" t="s">
        <v>191</v>
      </c>
      <c r="BM178" s="122" t="s">
        <v>306</v>
      </c>
    </row>
    <row r="179" spans="2:65" s="188" customFormat="1" ht="37.5" customHeight="1">
      <c r="B179" s="189"/>
      <c r="C179" s="190"/>
      <c r="D179" s="191" t="s">
        <v>112</v>
      </c>
      <c r="E179" s="191"/>
      <c r="F179" s="191"/>
      <c r="G179" s="191"/>
      <c r="H179" s="191"/>
      <c r="I179" s="191"/>
      <c r="J179" s="191"/>
      <c r="K179" s="191"/>
      <c r="L179" s="191"/>
      <c r="M179" s="191"/>
      <c r="N179" s="464">
        <f>$BK$179</f>
        <v>0</v>
      </c>
      <c r="O179" s="465"/>
      <c r="P179" s="465"/>
      <c r="Q179" s="465"/>
      <c r="R179" s="192"/>
      <c r="T179" s="193"/>
      <c r="U179" s="190"/>
      <c r="V179" s="190"/>
      <c r="W179" s="194">
        <f>$W$180</f>
        <v>0</v>
      </c>
      <c r="X179" s="190"/>
      <c r="Y179" s="194">
        <f>$Y$180</f>
        <v>0</v>
      </c>
      <c r="Z179" s="190"/>
      <c r="AA179" s="195">
        <f>$AA$180</f>
        <v>0</v>
      </c>
      <c r="AR179" s="196" t="s">
        <v>150</v>
      </c>
      <c r="AT179" s="196" t="s">
        <v>73</v>
      </c>
      <c r="AU179" s="196" t="s">
        <v>74</v>
      </c>
      <c r="AY179" s="196" t="s">
        <v>130</v>
      </c>
      <c r="BK179" s="197">
        <f>$BK$180</f>
        <v>0</v>
      </c>
    </row>
    <row r="180" spans="2:65" s="188" customFormat="1" ht="21" customHeight="1">
      <c r="B180" s="189"/>
      <c r="C180" s="190"/>
      <c r="D180" s="198" t="s">
        <v>113</v>
      </c>
      <c r="E180" s="198"/>
      <c r="F180" s="198"/>
      <c r="G180" s="198"/>
      <c r="H180" s="198"/>
      <c r="I180" s="198"/>
      <c r="J180" s="198"/>
      <c r="K180" s="198"/>
      <c r="L180" s="198"/>
      <c r="M180" s="198"/>
      <c r="N180" s="466">
        <f>$BK$180</f>
        <v>0</v>
      </c>
      <c r="O180" s="465"/>
      <c r="P180" s="465"/>
      <c r="Q180" s="465"/>
      <c r="R180" s="192"/>
      <c r="T180" s="193"/>
      <c r="U180" s="190"/>
      <c r="V180" s="190"/>
      <c r="W180" s="194">
        <f>$W$181</f>
        <v>0</v>
      </c>
      <c r="X180" s="190"/>
      <c r="Y180" s="194">
        <f>$Y$181</f>
        <v>0</v>
      </c>
      <c r="Z180" s="190"/>
      <c r="AA180" s="195">
        <f>$AA$181</f>
        <v>0</v>
      </c>
      <c r="AR180" s="196" t="s">
        <v>150</v>
      </c>
      <c r="AT180" s="196" t="s">
        <v>73</v>
      </c>
      <c r="AU180" s="196" t="s">
        <v>19</v>
      </c>
      <c r="AY180" s="196" t="s">
        <v>130</v>
      </c>
      <c r="BK180" s="197">
        <f>$BK$181</f>
        <v>0</v>
      </c>
    </row>
    <row r="181" spans="2:65" s="122" customFormat="1" ht="15.75" customHeight="1">
      <c r="B181" s="123"/>
      <c r="C181" s="199" t="s">
        <v>344</v>
      </c>
      <c r="D181" s="199" t="s">
        <v>131</v>
      </c>
      <c r="E181" s="200" t="s">
        <v>282</v>
      </c>
      <c r="F181" s="459" t="s">
        <v>345</v>
      </c>
      <c r="G181" s="460"/>
      <c r="H181" s="460"/>
      <c r="I181" s="460"/>
      <c r="J181" s="201" t="s">
        <v>283</v>
      </c>
      <c r="K181" s="202">
        <v>1</v>
      </c>
      <c r="L181" s="461"/>
      <c r="M181" s="460"/>
      <c r="N181" s="461">
        <f>L181</f>
        <v>0</v>
      </c>
      <c r="O181" s="460"/>
      <c r="P181" s="460"/>
      <c r="Q181" s="460"/>
      <c r="R181" s="126"/>
      <c r="T181" s="203"/>
      <c r="U181" s="208" t="s">
        <v>40</v>
      </c>
      <c r="V181" s="209">
        <v>0</v>
      </c>
      <c r="W181" s="209">
        <f>$V$181*$K$181</f>
        <v>0</v>
      </c>
      <c r="X181" s="209">
        <v>0</v>
      </c>
      <c r="Y181" s="209">
        <f>$X$181*$K$181</f>
        <v>0</v>
      </c>
      <c r="Z181" s="209">
        <v>0</v>
      </c>
      <c r="AA181" s="210">
        <f>$Z$181*$K$181</f>
        <v>0</v>
      </c>
      <c r="AR181" s="122" t="s">
        <v>284</v>
      </c>
      <c r="AT181" s="122" t="s">
        <v>131</v>
      </c>
      <c r="AU181" s="122" t="s">
        <v>92</v>
      </c>
      <c r="AY181" s="122" t="s">
        <v>130</v>
      </c>
      <c r="BE181" s="207">
        <f>IF($U$181="základní",$N$181,0)</f>
        <v>0</v>
      </c>
      <c r="BF181" s="207">
        <f>IF($U$181="snížená",$N$181,0)</f>
        <v>0</v>
      </c>
      <c r="BG181" s="207">
        <f>IF($U$181="zákl. přenesená",$N$181,0)</f>
        <v>0</v>
      </c>
      <c r="BH181" s="207">
        <f>IF($U$181="sníž. přenesená",$N$181,0)</f>
        <v>0</v>
      </c>
      <c r="BI181" s="207">
        <f>IF($U$181="nulová",$N$181,0)</f>
        <v>0</v>
      </c>
      <c r="BJ181" s="122" t="s">
        <v>19</v>
      </c>
      <c r="BK181" s="207">
        <f>ROUND($L$181*$K$181,2)</f>
        <v>0</v>
      </c>
      <c r="BL181" s="122" t="s">
        <v>284</v>
      </c>
      <c r="BM181" s="122" t="s">
        <v>285</v>
      </c>
    </row>
    <row r="182" spans="2:65" s="122" customFormat="1" ht="7.5" customHeight="1">
      <c r="B182" s="154"/>
      <c r="C182" s="155"/>
      <c r="D182" s="155"/>
      <c r="E182" s="155"/>
      <c r="F182" s="155"/>
      <c r="G182" s="155"/>
      <c r="H182" s="155"/>
      <c r="I182" s="155"/>
      <c r="J182" s="155"/>
      <c r="K182" s="155"/>
      <c r="L182" s="155"/>
      <c r="M182" s="155"/>
      <c r="N182" s="155"/>
      <c r="O182" s="155"/>
      <c r="P182" s="155"/>
      <c r="Q182" s="155"/>
      <c r="R182" s="156"/>
    </row>
  </sheetData>
  <mergeCells count="215">
    <mergeCell ref="O15:P15"/>
    <mergeCell ref="H32:J32"/>
    <mergeCell ref="M32:P32"/>
    <mergeCell ref="C2:Q2"/>
    <mergeCell ref="C4:Q4"/>
    <mergeCell ref="F6:P6"/>
    <mergeCell ref="F7:P7"/>
    <mergeCell ref="O9:P9"/>
    <mergeCell ref="O11:P11"/>
    <mergeCell ref="O12:P12"/>
    <mergeCell ref="O14:P14"/>
    <mergeCell ref="M36:P36"/>
    <mergeCell ref="L38:P38"/>
    <mergeCell ref="O17:P17"/>
    <mergeCell ref="O18:P18"/>
    <mergeCell ref="O20:P20"/>
    <mergeCell ref="O21:P21"/>
    <mergeCell ref="E24:L24"/>
    <mergeCell ref="M27:P27"/>
    <mergeCell ref="M28:P28"/>
    <mergeCell ref="M30:P30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C76:Q76"/>
    <mergeCell ref="F78:P78"/>
    <mergeCell ref="F79:P79"/>
    <mergeCell ref="M81:P81"/>
    <mergeCell ref="M83:Q83"/>
    <mergeCell ref="M84:Q84"/>
    <mergeCell ref="F114:P114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L125:M125"/>
    <mergeCell ref="N125:Q125"/>
    <mergeCell ref="N98:Q98"/>
    <mergeCell ref="N99:Q99"/>
    <mergeCell ref="N100:Q100"/>
    <mergeCell ref="N101:Q101"/>
    <mergeCell ref="N103:Q103"/>
    <mergeCell ref="L105:Q105"/>
    <mergeCell ref="C111:Q111"/>
    <mergeCell ref="F113:P113"/>
    <mergeCell ref="F129:I129"/>
    <mergeCell ref="L129:M129"/>
    <mergeCell ref="N129:Q129"/>
    <mergeCell ref="M116:P116"/>
    <mergeCell ref="M118:Q118"/>
    <mergeCell ref="M119:Q119"/>
    <mergeCell ref="F121:I121"/>
    <mergeCell ref="L121:M121"/>
    <mergeCell ref="N121:Q121"/>
    <mergeCell ref="F125:I125"/>
    <mergeCell ref="F126:I126"/>
    <mergeCell ref="L126:M126"/>
    <mergeCell ref="N126:Q126"/>
    <mergeCell ref="F127:I127"/>
    <mergeCell ref="L127:M127"/>
    <mergeCell ref="N127:Q127"/>
    <mergeCell ref="L135:M135"/>
    <mergeCell ref="N135:Q135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F138:I138"/>
    <mergeCell ref="L138:M138"/>
    <mergeCell ref="N138:Q138"/>
    <mergeCell ref="F133:I133"/>
    <mergeCell ref="L133:M133"/>
    <mergeCell ref="N133:Q133"/>
    <mergeCell ref="F134:I134"/>
    <mergeCell ref="L134:M134"/>
    <mergeCell ref="N134:Q134"/>
    <mergeCell ref="F135:I135"/>
    <mergeCell ref="F136:I136"/>
    <mergeCell ref="L136:M136"/>
    <mergeCell ref="N136:Q136"/>
    <mergeCell ref="F137:I137"/>
    <mergeCell ref="L137:M137"/>
    <mergeCell ref="N137:Q137"/>
    <mergeCell ref="L145:M145"/>
    <mergeCell ref="N145:Q145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F149:I149"/>
    <mergeCell ref="L149:M149"/>
    <mergeCell ref="N149:Q149"/>
    <mergeCell ref="F143:I143"/>
    <mergeCell ref="L143:M143"/>
    <mergeCell ref="N143:Q143"/>
    <mergeCell ref="F144:I144"/>
    <mergeCell ref="L144:M144"/>
    <mergeCell ref="N144:Q144"/>
    <mergeCell ref="F145:I145"/>
    <mergeCell ref="F146:I146"/>
    <mergeCell ref="L146:M146"/>
    <mergeCell ref="N146:Q146"/>
    <mergeCell ref="F147:I147"/>
    <mergeCell ref="L147:M147"/>
    <mergeCell ref="N147:Q147"/>
    <mergeCell ref="N158:Q158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N165:Q165"/>
    <mergeCell ref="F154:I154"/>
    <mergeCell ref="L154:M154"/>
    <mergeCell ref="N154:Q154"/>
    <mergeCell ref="N153:Q153"/>
    <mergeCell ref="F157:I157"/>
    <mergeCell ref="L157:M157"/>
    <mergeCell ref="N157:Q157"/>
    <mergeCell ref="F158:I158"/>
    <mergeCell ref="L158:M158"/>
    <mergeCell ref="L168:M168"/>
    <mergeCell ref="N168:Q168"/>
    <mergeCell ref="F159:I159"/>
    <mergeCell ref="L159:M159"/>
    <mergeCell ref="N159:Q159"/>
    <mergeCell ref="F160:I160"/>
    <mergeCell ref="L160:M160"/>
    <mergeCell ref="N160:Q160"/>
    <mergeCell ref="F165:I165"/>
    <mergeCell ref="L165:M165"/>
    <mergeCell ref="F171:I171"/>
    <mergeCell ref="L171:M171"/>
    <mergeCell ref="N171:Q171"/>
    <mergeCell ref="F166:I166"/>
    <mergeCell ref="L166:M166"/>
    <mergeCell ref="N166:Q166"/>
    <mergeCell ref="F167:I167"/>
    <mergeCell ref="L167:M167"/>
    <mergeCell ref="N167:Q167"/>
    <mergeCell ref="F168:I168"/>
    <mergeCell ref="F169:I169"/>
    <mergeCell ref="L169:M169"/>
    <mergeCell ref="N169:Q169"/>
    <mergeCell ref="F170:I170"/>
    <mergeCell ref="L170:M170"/>
    <mergeCell ref="N170:Q170"/>
    <mergeCell ref="N172:Q172"/>
    <mergeCell ref="F173:I173"/>
    <mergeCell ref="L173:M173"/>
    <mergeCell ref="N173:Q173"/>
    <mergeCell ref="F174:I174"/>
    <mergeCell ref="L174:M174"/>
    <mergeCell ref="N174:Q174"/>
    <mergeCell ref="N162:Q162"/>
    <mergeCell ref="N163:Q163"/>
    <mergeCell ref="F176:I176"/>
    <mergeCell ref="L176:M176"/>
    <mergeCell ref="N176:Q176"/>
    <mergeCell ref="F177:I177"/>
    <mergeCell ref="L177:M177"/>
    <mergeCell ref="N177:Q177"/>
    <mergeCell ref="F172:I172"/>
    <mergeCell ref="L172:M172"/>
    <mergeCell ref="N122:Q122"/>
    <mergeCell ref="N123:Q123"/>
    <mergeCell ref="N124:Q124"/>
    <mergeCell ref="N128:Q128"/>
    <mergeCell ref="N139:Q139"/>
    <mergeCell ref="N148:Q148"/>
    <mergeCell ref="N142:Q142"/>
    <mergeCell ref="N132:Q132"/>
    <mergeCell ref="F181:I181"/>
    <mergeCell ref="L181:M181"/>
    <mergeCell ref="N181:Q181"/>
    <mergeCell ref="N180:Q180"/>
    <mergeCell ref="N175:Q175"/>
    <mergeCell ref="N179:Q179"/>
    <mergeCell ref="F178:I178"/>
    <mergeCell ref="L178:M178"/>
    <mergeCell ref="N178:Q178"/>
    <mergeCell ref="H1:K1"/>
    <mergeCell ref="S2:AC2"/>
    <mergeCell ref="N155:Q155"/>
    <mergeCell ref="N156:Q156"/>
    <mergeCell ref="N161:Q161"/>
    <mergeCell ref="N164:Q164"/>
    <mergeCell ref="F162:I162"/>
    <mergeCell ref="L162:M162"/>
    <mergeCell ref="F163:I163"/>
    <mergeCell ref="L163:M163"/>
  </mergeCells>
  <hyperlinks>
    <hyperlink ref="F1:G1" location="C2" tooltip="Krycí list rozpočtu" display="1) Krycí list rozpočtu"/>
    <hyperlink ref="H1:K1" location="C86" tooltip="Rekapitulace rozpočtu" display="2) Rekapitulace rozpočtu"/>
    <hyperlink ref="L1" location="C121" tooltip="Rozpočet" display="3) Rozpočet"/>
    <hyperlink ref="S1:T1" location="'Rekapitulace stavby'!C2" tooltip="Rekapitulace stavby" display="Rekapitulace stavby"/>
  </hyperlink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BM185"/>
  <sheetViews>
    <sheetView topLeftCell="A169" workbookViewId="0">
      <selection activeCell="K185" sqref="K185"/>
    </sheetView>
  </sheetViews>
  <sheetFormatPr defaultColWidth="10.5" defaultRowHeight="14.25" customHeight="1"/>
  <cols>
    <col min="1" max="1" width="8.33203125" style="113" customWidth="1"/>
    <col min="2" max="2" width="1.6640625" style="113" customWidth="1"/>
    <col min="3" max="3" width="4.1640625" style="113" customWidth="1"/>
    <col min="4" max="4" width="4.33203125" style="113" customWidth="1"/>
    <col min="5" max="5" width="17.1640625" style="113" customWidth="1"/>
    <col min="6" max="7" width="11.1640625" style="113" customWidth="1"/>
    <col min="8" max="8" width="12.5" style="113" customWidth="1"/>
    <col min="9" max="9" width="7" style="113" customWidth="1"/>
    <col min="10" max="10" width="5.1640625" style="113" customWidth="1"/>
    <col min="11" max="11" width="11.5" style="113" customWidth="1"/>
    <col min="12" max="12" width="12" style="113" customWidth="1"/>
    <col min="13" max="14" width="6" style="113" customWidth="1"/>
    <col min="15" max="15" width="2" style="113" customWidth="1"/>
    <col min="16" max="16" width="12.5" style="113" customWidth="1"/>
    <col min="17" max="17" width="4.1640625" style="113" customWidth="1"/>
    <col min="18" max="18" width="1.6640625" style="113" customWidth="1"/>
    <col min="19" max="19" width="8.1640625" style="113" customWidth="1"/>
    <col min="20" max="20" width="29.6640625" style="113" hidden="1" customWidth="1"/>
    <col min="21" max="21" width="16.33203125" style="113" hidden="1" customWidth="1"/>
    <col min="22" max="22" width="12.33203125" style="113" hidden="1" customWidth="1"/>
    <col min="23" max="23" width="16.33203125" style="113" hidden="1" customWidth="1"/>
    <col min="24" max="24" width="12.1640625" style="113" hidden="1" customWidth="1"/>
    <col min="25" max="25" width="15" style="113" hidden="1" customWidth="1"/>
    <col min="26" max="26" width="11" style="113" hidden="1" customWidth="1"/>
    <col min="27" max="27" width="15" style="113" hidden="1" customWidth="1"/>
    <col min="28" max="28" width="16.33203125" style="113" hidden="1" customWidth="1"/>
    <col min="29" max="29" width="11" style="113" customWidth="1"/>
    <col min="30" max="30" width="15" style="113" customWidth="1"/>
    <col min="31" max="31" width="16.33203125" style="113" customWidth="1"/>
    <col min="32" max="43" width="10.5" style="113" customWidth="1"/>
    <col min="44" max="64" width="10.5" style="113" hidden="1" customWidth="1"/>
    <col min="65" max="16384" width="10.5" style="113"/>
  </cols>
  <sheetData>
    <row r="1" spans="1:46" s="112" customFormat="1" ht="22.5" customHeight="1">
      <c r="A1" s="108"/>
      <c r="B1" s="109"/>
      <c r="C1" s="109"/>
      <c r="D1" s="110" t="s">
        <v>1</v>
      </c>
      <c r="E1" s="109"/>
      <c r="F1" s="111" t="s">
        <v>309</v>
      </c>
      <c r="G1" s="111"/>
      <c r="H1" s="488" t="s">
        <v>310</v>
      </c>
      <c r="I1" s="488"/>
      <c r="J1" s="488"/>
      <c r="K1" s="488"/>
      <c r="L1" s="111" t="s">
        <v>311</v>
      </c>
      <c r="M1" s="109"/>
      <c r="N1" s="109"/>
      <c r="O1" s="110" t="s">
        <v>91</v>
      </c>
      <c r="P1" s="109"/>
      <c r="Q1" s="109"/>
      <c r="R1" s="109"/>
      <c r="S1" s="111" t="s">
        <v>312</v>
      </c>
      <c r="T1" s="111"/>
      <c r="U1" s="108"/>
      <c r="V1" s="108"/>
    </row>
    <row r="2" spans="1:46" ht="37.5" customHeight="1">
      <c r="C2" s="489" t="s">
        <v>5</v>
      </c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S2" s="491" t="s">
        <v>6</v>
      </c>
      <c r="T2" s="490"/>
      <c r="U2" s="490"/>
      <c r="V2" s="490"/>
      <c r="W2" s="490"/>
      <c r="X2" s="490"/>
      <c r="Y2" s="490"/>
      <c r="Z2" s="490"/>
      <c r="AA2" s="490"/>
      <c r="AB2" s="490"/>
      <c r="AC2" s="490"/>
      <c r="AT2" s="113" t="s">
        <v>346</v>
      </c>
    </row>
    <row r="3" spans="1:46" ht="7.5" customHeight="1">
      <c r="B3" s="114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6"/>
      <c r="AT3" s="113" t="s">
        <v>92</v>
      </c>
    </row>
    <row r="4" spans="1:46" ht="37.5" customHeight="1">
      <c r="B4" s="117"/>
      <c r="C4" s="395" t="s">
        <v>93</v>
      </c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  <c r="R4" s="118"/>
      <c r="T4" s="119" t="s">
        <v>11</v>
      </c>
      <c r="AT4" s="113" t="s">
        <v>4</v>
      </c>
    </row>
    <row r="5" spans="1:46" ht="7.5" customHeight="1">
      <c r="B5" s="117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18"/>
    </row>
    <row r="6" spans="1:46" ht="26.25" customHeight="1">
      <c r="B6" s="117"/>
      <c r="C6" s="120"/>
      <c r="D6" s="121" t="s">
        <v>15</v>
      </c>
      <c r="E6" s="120"/>
      <c r="F6" s="467" t="str">
        <f>'Rekapitulace stavby'!K6</f>
        <v>Údržba a obnova hřbitovních staveb</v>
      </c>
      <c r="G6" s="492"/>
      <c r="H6" s="492"/>
      <c r="I6" s="492"/>
      <c r="J6" s="492"/>
      <c r="K6" s="492"/>
      <c r="L6" s="492"/>
      <c r="M6" s="492"/>
      <c r="N6" s="492"/>
      <c r="O6" s="492"/>
      <c r="P6" s="492"/>
      <c r="Q6" s="120"/>
      <c r="R6" s="118"/>
    </row>
    <row r="7" spans="1:46" s="122" customFormat="1" ht="33.75" customHeight="1">
      <c r="B7" s="123"/>
      <c r="C7" s="124"/>
      <c r="D7" s="125" t="s">
        <v>94</v>
      </c>
      <c r="E7" s="124"/>
      <c r="F7" s="493" t="s">
        <v>347</v>
      </c>
      <c r="G7" s="463"/>
      <c r="H7" s="463"/>
      <c r="I7" s="463"/>
      <c r="J7" s="463"/>
      <c r="K7" s="463"/>
      <c r="L7" s="463"/>
      <c r="M7" s="463"/>
      <c r="N7" s="463"/>
      <c r="O7" s="463"/>
      <c r="P7" s="463"/>
      <c r="Q7" s="124"/>
      <c r="R7" s="126"/>
    </row>
    <row r="8" spans="1:46" s="122" customFormat="1" ht="15" customHeight="1">
      <c r="B8" s="123"/>
      <c r="C8" s="124"/>
      <c r="D8" s="121" t="s">
        <v>17</v>
      </c>
      <c r="E8" s="124"/>
      <c r="F8" s="127"/>
      <c r="G8" s="124"/>
      <c r="H8" s="124"/>
      <c r="I8" s="124"/>
      <c r="J8" s="124"/>
      <c r="K8" s="124"/>
      <c r="L8" s="124"/>
      <c r="M8" s="121" t="s">
        <v>18</v>
      </c>
      <c r="N8" s="124"/>
      <c r="O8" s="127"/>
      <c r="P8" s="124"/>
      <c r="Q8" s="124"/>
      <c r="R8" s="126"/>
    </row>
    <row r="9" spans="1:46" s="122" customFormat="1" ht="15" customHeight="1">
      <c r="B9" s="123"/>
      <c r="C9" s="124"/>
      <c r="D9" s="121" t="s">
        <v>20</v>
      </c>
      <c r="E9" s="124"/>
      <c r="F9" s="127" t="s">
        <v>21</v>
      </c>
      <c r="G9" s="124"/>
      <c r="H9" s="124"/>
      <c r="I9" s="124"/>
      <c r="J9" s="124"/>
      <c r="K9" s="124"/>
      <c r="L9" s="124"/>
      <c r="M9" s="121" t="s">
        <v>22</v>
      </c>
      <c r="N9" s="124"/>
      <c r="O9" s="468"/>
      <c r="P9" s="463"/>
      <c r="Q9" s="124"/>
      <c r="R9" s="126"/>
    </row>
    <row r="10" spans="1:46" s="122" customFormat="1" ht="12" customHeight="1">
      <c r="B10" s="123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6"/>
    </row>
    <row r="11" spans="1:46" s="122" customFormat="1" ht="15" customHeight="1">
      <c r="B11" s="123"/>
      <c r="C11" s="124"/>
      <c r="D11" s="121" t="s">
        <v>25</v>
      </c>
      <c r="E11" s="124"/>
      <c r="F11" s="124"/>
      <c r="G11" s="124"/>
      <c r="H11" s="124"/>
      <c r="I11" s="124"/>
      <c r="J11" s="124"/>
      <c r="K11" s="124"/>
      <c r="L11" s="124"/>
      <c r="M11" s="121" t="s">
        <v>26</v>
      </c>
      <c r="N11" s="124"/>
      <c r="O11" s="398" t="s">
        <v>27</v>
      </c>
      <c r="P11" s="463"/>
      <c r="Q11" s="124"/>
      <c r="R11" s="126"/>
    </row>
    <row r="12" spans="1:46" s="122" customFormat="1" ht="18.75" customHeight="1">
      <c r="B12" s="123"/>
      <c r="C12" s="124"/>
      <c r="D12" s="124"/>
      <c r="E12" s="127" t="s">
        <v>28</v>
      </c>
      <c r="F12" s="124"/>
      <c r="G12" s="124"/>
      <c r="H12" s="124"/>
      <c r="I12" s="124"/>
      <c r="J12" s="124"/>
      <c r="K12" s="124"/>
      <c r="L12" s="124"/>
      <c r="M12" s="121" t="s">
        <v>29</v>
      </c>
      <c r="N12" s="124"/>
      <c r="O12" s="398"/>
      <c r="P12" s="463"/>
      <c r="Q12" s="124"/>
      <c r="R12" s="126"/>
    </row>
    <row r="13" spans="1:46" s="122" customFormat="1" ht="7.5" customHeight="1">
      <c r="B13" s="123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6"/>
    </row>
    <row r="14" spans="1:46" s="122" customFormat="1" ht="15" customHeight="1">
      <c r="B14" s="123"/>
      <c r="C14" s="124"/>
      <c r="D14" s="121" t="s">
        <v>30</v>
      </c>
      <c r="E14" s="124"/>
      <c r="F14" s="124"/>
      <c r="G14" s="124"/>
      <c r="H14" s="124"/>
      <c r="I14" s="124"/>
      <c r="J14" s="124"/>
      <c r="K14" s="124"/>
      <c r="L14" s="124"/>
      <c r="M14" s="121" t="s">
        <v>26</v>
      </c>
      <c r="N14" s="124"/>
      <c r="O14" s="398"/>
      <c r="P14" s="463"/>
      <c r="Q14" s="124"/>
      <c r="R14" s="126"/>
    </row>
    <row r="15" spans="1:46" s="122" customFormat="1" ht="18.75" customHeight="1">
      <c r="B15" s="123"/>
      <c r="C15" s="124"/>
      <c r="D15" s="124"/>
      <c r="E15" s="127" t="s">
        <v>31</v>
      </c>
      <c r="F15" s="124"/>
      <c r="G15" s="124"/>
      <c r="H15" s="124"/>
      <c r="I15" s="124"/>
      <c r="J15" s="124"/>
      <c r="K15" s="124"/>
      <c r="L15" s="124"/>
      <c r="M15" s="121" t="s">
        <v>29</v>
      </c>
      <c r="N15" s="124"/>
      <c r="O15" s="398"/>
      <c r="P15" s="463"/>
      <c r="Q15" s="124"/>
      <c r="R15" s="126"/>
    </row>
    <row r="16" spans="1:46" s="122" customFormat="1" ht="7.5" customHeight="1">
      <c r="B16" s="123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6"/>
    </row>
    <row r="17" spans="2:18" s="122" customFormat="1" ht="15" customHeight="1">
      <c r="B17" s="123"/>
      <c r="C17" s="124"/>
      <c r="D17" s="121" t="s">
        <v>32</v>
      </c>
      <c r="E17" s="124"/>
      <c r="F17" s="124"/>
      <c r="G17" s="124"/>
      <c r="H17" s="124"/>
      <c r="I17" s="124"/>
      <c r="J17" s="124"/>
      <c r="K17" s="124"/>
      <c r="L17" s="124"/>
      <c r="M17" s="121" t="s">
        <v>26</v>
      </c>
      <c r="N17" s="124"/>
      <c r="O17" s="398"/>
      <c r="P17" s="463"/>
      <c r="Q17" s="124"/>
      <c r="R17" s="126"/>
    </row>
    <row r="18" spans="2:18" s="122" customFormat="1" ht="18.75" customHeight="1">
      <c r="B18" s="123"/>
      <c r="C18" s="124"/>
      <c r="D18" s="124"/>
      <c r="E18" s="127" t="s">
        <v>33</v>
      </c>
      <c r="F18" s="124"/>
      <c r="G18" s="124"/>
      <c r="H18" s="124"/>
      <c r="I18" s="124"/>
      <c r="J18" s="124"/>
      <c r="K18" s="124"/>
      <c r="L18" s="124"/>
      <c r="M18" s="121" t="s">
        <v>29</v>
      </c>
      <c r="N18" s="124"/>
      <c r="O18" s="398"/>
      <c r="P18" s="463"/>
      <c r="Q18" s="124"/>
      <c r="R18" s="126"/>
    </row>
    <row r="19" spans="2:18" s="122" customFormat="1" ht="7.5" customHeight="1">
      <c r="B19" s="123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6"/>
    </row>
    <row r="20" spans="2:18" s="122" customFormat="1" ht="15" customHeight="1">
      <c r="B20" s="123"/>
      <c r="C20" s="124"/>
      <c r="D20" s="121" t="s">
        <v>35</v>
      </c>
      <c r="E20" s="124"/>
      <c r="F20" s="124"/>
      <c r="G20" s="124"/>
      <c r="H20" s="124"/>
      <c r="I20" s="124"/>
      <c r="J20" s="124"/>
      <c r="K20" s="124"/>
      <c r="L20" s="124"/>
      <c r="M20" s="121" t="s">
        <v>26</v>
      </c>
      <c r="N20" s="124"/>
      <c r="O20" s="398"/>
      <c r="P20" s="463"/>
      <c r="Q20" s="124"/>
      <c r="R20" s="126"/>
    </row>
    <row r="21" spans="2:18" s="122" customFormat="1" ht="18.75" customHeight="1">
      <c r="B21" s="123"/>
      <c r="C21" s="124"/>
      <c r="D21" s="124"/>
      <c r="E21" s="127" t="s">
        <v>33</v>
      </c>
      <c r="F21" s="124"/>
      <c r="G21" s="124"/>
      <c r="H21" s="124"/>
      <c r="I21" s="124"/>
      <c r="J21" s="124"/>
      <c r="K21" s="124"/>
      <c r="L21" s="124"/>
      <c r="M21" s="121" t="s">
        <v>29</v>
      </c>
      <c r="N21" s="124"/>
      <c r="O21" s="398"/>
      <c r="P21" s="463"/>
      <c r="Q21" s="124"/>
      <c r="R21" s="126"/>
    </row>
    <row r="22" spans="2:18" s="122" customFormat="1" ht="7.5" customHeight="1">
      <c r="B22" s="123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6"/>
    </row>
    <row r="23" spans="2:18" s="122" customFormat="1" ht="15" customHeight="1">
      <c r="B23" s="123"/>
      <c r="C23" s="124"/>
      <c r="D23" s="121" t="s">
        <v>36</v>
      </c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6"/>
    </row>
    <row r="24" spans="2:18" s="130" customFormat="1" ht="15.75" customHeight="1">
      <c r="B24" s="131"/>
      <c r="C24" s="132"/>
      <c r="D24" s="132"/>
      <c r="E24" s="485"/>
      <c r="F24" s="486"/>
      <c r="G24" s="486"/>
      <c r="H24" s="486"/>
      <c r="I24" s="486"/>
      <c r="J24" s="486"/>
      <c r="K24" s="486"/>
      <c r="L24" s="486"/>
      <c r="M24" s="132"/>
      <c r="N24" s="132"/>
      <c r="O24" s="132"/>
      <c r="P24" s="132"/>
      <c r="Q24" s="132"/>
      <c r="R24" s="133"/>
    </row>
    <row r="25" spans="2:18" s="122" customFormat="1" ht="7.5" customHeight="1">
      <c r="B25" s="123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6"/>
    </row>
    <row r="26" spans="2:18" s="122" customFormat="1" ht="7.5" customHeight="1">
      <c r="B26" s="123"/>
      <c r="C26" s="12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24"/>
      <c r="R26" s="126"/>
    </row>
    <row r="27" spans="2:18" s="122" customFormat="1" ht="15" customHeight="1">
      <c r="B27" s="123"/>
      <c r="C27" s="124"/>
      <c r="D27" s="135" t="s">
        <v>96</v>
      </c>
      <c r="E27" s="124"/>
      <c r="F27" s="124"/>
      <c r="G27" s="124"/>
      <c r="H27" s="124"/>
      <c r="I27" s="124"/>
      <c r="J27" s="124"/>
      <c r="K27" s="124"/>
      <c r="L27" s="124"/>
      <c r="M27" s="487">
        <f>$N$88</f>
        <v>0</v>
      </c>
      <c r="N27" s="463"/>
      <c r="O27" s="463"/>
      <c r="P27" s="463"/>
      <c r="Q27" s="124"/>
      <c r="R27" s="126"/>
    </row>
    <row r="28" spans="2:18" s="122" customFormat="1" ht="15" customHeight="1">
      <c r="B28" s="123"/>
      <c r="C28" s="124"/>
      <c r="D28" s="136" t="s">
        <v>97</v>
      </c>
      <c r="E28" s="124"/>
      <c r="F28" s="124"/>
      <c r="G28" s="124"/>
      <c r="H28" s="124"/>
      <c r="I28" s="124"/>
      <c r="J28" s="124"/>
      <c r="K28" s="124"/>
      <c r="L28" s="124"/>
      <c r="M28" s="487">
        <f>$N$103</f>
        <v>0</v>
      </c>
      <c r="N28" s="463"/>
      <c r="O28" s="463"/>
      <c r="P28" s="463"/>
      <c r="Q28" s="124"/>
      <c r="R28" s="126"/>
    </row>
    <row r="29" spans="2:18" s="122" customFormat="1" ht="7.5" customHeight="1">
      <c r="B29" s="123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6"/>
    </row>
    <row r="30" spans="2:18" s="122" customFormat="1" ht="26.25" customHeight="1">
      <c r="B30" s="123"/>
      <c r="C30" s="124"/>
      <c r="D30" s="137" t="s">
        <v>38</v>
      </c>
      <c r="E30" s="124"/>
      <c r="F30" s="124"/>
      <c r="G30" s="124"/>
      <c r="H30" s="124"/>
      <c r="I30" s="124"/>
      <c r="J30" s="124"/>
      <c r="K30" s="124"/>
      <c r="L30" s="124"/>
      <c r="M30" s="484">
        <f>ROUND($M$27+$M$28,2)</f>
        <v>0</v>
      </c>
      <c r="N30" s="463"/>
      <c r="O30" s="463"/>
      <c r="P30" s="463"/>
      <c r="Q30" s="124"/>
      <c r="R30" s="126"/>
    </row>
    <row r="31" spans="2:18" s="122" customFormat="1" ht="7.5" customHeight="1">
      <c r="B31" s="123"/>
      <c r="C31" s="12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24"/>
      <c r="R31" s="126"/>
    </row>
    <row r="32" spans="2:18" s="122" customFormat="1" ht="15" customHeight="1">
      <c r="B32" s="123"/>
      <c r="C32" s="124"/>
      <c r="D32" s="138" t="s">
        <v>39</v>
      </c>
      <c r="E32" s="138" t="s">
        <v>40</v>
      </c>
      <c r="F32" s="139">
        <v>0.21</v>
      </c>
      <c r="G32" s="140" t="s">
        <v>41</v>
      </c>
      <c r="H32" s="480">
        <f>ROUND((SUM($BE$103:$BE$104)+SUM($BE$122:$BE$184)),2)</f>
        <v>0</v>
      </c>
      <c r="I32" s="463"/>
      <c r="J32" s="463"/>
      <c r="K32" s="124"/>
      <c r="L32" s="124"/>
      <c r="M32" s="480">
        <f>ROUND(ROUND((SUM($BE$103:$BE$104)+SUM($BE$122:$BE$184)),2)*$F$32,2)</f>
        <v>0</v>
      </c>
      <c r="N32" s="463"/>
      <c r="O32" s="463"/>
      <c r="P32" s="463"/>
      <c r="Q32" s="124"/>
      <c r="R32" s="126"/>
    </row>
    <row r="33" spans="2:18" s="122" customFormat="1" ht="15" customHeight="1">
      <c r="B33" s="123"/>
      <c r="C33" s="124"/>
      <c r="D33" s="124"/>
      <c r="E33" s="138" t="s">
        <v>42</v>
      </c>
      <c r="F33" s="139">
        <v>0.15</v>
      </c>
      <c r="G33" s="140" t="s">
        <v>41</v>
      </c>
      <c r="H33" s="480">
        <f>ROUND((SUM($BF$103:$BF$104)+SUM($BF$122:$BF$184)),2)</f>
        <v>0</v>
      </c>
      <c r="I33" s="463"/>
      <c r="J33" s="463"/>
      <c r="K33" s="124"/>
      <c r="L33" s="124"/>
      <c r="M33" s="480">
        <f>ROUND(ROUND((SUM($BF$103:$BF$104)+SUM($BF$122:$BF$184)),2)*$F$33,2)</f>
        <v>0</v>
      </c>
      <c r="N33" s="463"/>
      <c r="O33" s="463"/>
      <c r="P33" s="463"/>
      <c r="Q33" s="124"/>
      <c r="R33" s="126"/>
    </row>
    <row r="34" spans="2:18" s="122" customFormat="1" ht="15" hidden="1" customHeight="1">
      <c r="B34" s="123"/>
      <c r="C34" s="124"/>
      <c r="D34" s="124"/>
      <c r="E34" s="138" t="s">
        <v>43</v>
      </c>
      <c r="F34" s="139">
        <v>0.21</v>
      </c>
      <c r="G34" s="140" t="s">
        <v>41</v>
      </c>
      <c r="H34" s="480">
        <f>ROUND((SUM($BG$103:$BG$104)+SUM($BG$122:$BG$184)),2)</f>
        <v>0</v>
      </c>
      <c r="I34" s="463"/>
      <c r="J34" s="463"/>
      <c r="K34" s="124"/>
      <c r="L34" s="124"/>
      <c r="M34" s="480">
        <v>0</v>
      </c>
      <c r="N34" s="463"/>
      <c r="O34" s="463"/>
      <c r="P34" s="463"/>
      <c r="Q34" s="124"/>
      <c r="R34" s="126"/>
    </row>
    <row r="35" spans="2:18" s="122" customFormat="1" ht="15" hidden="1" customHeight="1">
      <c r="B35" s="123"/>
      <c r="C35" s="124"/>
      <c r="D35" s="124"/>
      <c r="E35" s="138" t="s">
        <v>44</v>
      </c>
      <c r="F35" s="139">
        <v>0.15</v>
      </c>
      <c r="G35" s="140" t="s">
        <v>41</v>
      </c>
      <c r="H35" s="480">
        <f>ROUND((SUM($BH$103:$BH$104)+SUM($BH$122:$BH$184)),2)</f>
        <v>0</v>
      </c>
      <c r="I35" s="463"/>
      <c r="J35" s="463"/>
      <c r="K35" s="124"/>
      <c r="L35" s="124"/>
      <c r="M35" s="480">
        <v>0</v>
      </c>
      <c r="N35" s="463"/>
      <c r="O35" s="463"/>
      <c r="P35" s="463"/>
      <c r="Q35" s="124"/>
      <c r="R35" s="126"/>
    </row>
    <row r="36" spans="2:18" s="122" customFormat="1" ht="15" hidden="1" customHeight="1">
      <c r="B36" s="123"/>
      <c r="C36" s="124"/>
      <c r="D36" s="124"/>
      <c r="E36" s="138" t="s">
        <v>45</v>
      </c>
      <c r="F36" s="139">
        <v>0</v>
      </c>
      <c r="G36" s="140" t="s">
        <v>41</v>
      </c>
      <c r="H36" s="480">
        <f>ROUND((SUM($BI$103:$BI$104)+SUM($BI$122:$BI$184)),2)</f>
        <v>0</v>
      </c>
      <c r="I36" s="463"/>
      <c r="J36" s="463"/>
      <c r="K36" s="124"/>
      <c r="L36" s="124"/>
      <c r="M36" s="480">
        <v>0</v>
      </c>
      <c r="N36" s="463"/>
      <c r="O36" s="463"/>
      <c r="P36" s="463"/>
      <c r="Q36" s="124"/>
      <c r="R36" s="126"/>
    </row>
    <row r="37" spans="2:18" s="122" customFormat="1" ht="7.5" customHeight="1">
      <c r="B37" s="123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6"/>
    </row>
    <row r="38" spans="2:18" s="122" customFormat="1" ht="26.25" customHeight="1">
      <c r="B38" s="123"/>
      <c r="C38" s="141"/>
      <c r="D38" s="142" t="s">
        <v>46</v>
      </c>
      <c r="E38" s="143"/>
      <c r="F38" s="143"/>
      <c r="G38" s="144" t="s">
        <v>47</v>
      </c>
      <c r="H38" s="145" t="s">
        <v>48</v>
      </c>
      <c r="I38" s="143"/>
      <c r="J38" s="143"/>
      <c r="K38" s="143"/>
      <c r="L38" s="481">
        <f>SUM($M$30:$M$36)</f>
        <v>0</v>
      </c>
      <c r="M38" s="482"/>
      <c r="N38" s="482"/>
      <c r="O38" s="482"/>
      <c r="P38" s="483"/>
      <c r="Q38" s="141"/>
      <c r="R38" s="126"/>
    </row>
    <row r="39" spans="2:18" s="122" customFormat="1" ht="15" customHeight="1">
      <c r="B39" s="123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6"/>
    </row>
    <row r="40" spans="2:18" s="122" customFormat="1" ht="15" customHeight="1">
      <c r="B40" s="123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6"/>
    </row>
    <row r="41" spans="2:18" ht="14.25" customHeight="1">
      <c r="B41" s="117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18"/>
    </row>
    <row r="42" spans="2:18" ht="14.25" customHeight="1">
      <c r="B42" s="117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18"/>
    </row>
    <row r="43" spans="2:18" ht="14.25" customHeight="1">
      <c r="B43" s="117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18"/>
    </row>
    <row r="44" spans="2:18" ht="14.25" customHeight="1">
      <c r="B44" s="117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18"/>
    </row>
    <row r="45" spans="2:18" ht="14.25" customHeight="1">
      <c r="B45" s="117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18"/>
    </row>
    <row r="46" spans="2:18" ht="14.25" customHeight="1">
      <c r="B46" s="117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18"/>
    </row>
    <row r="47" spans="2:18" ht="14.25" customHeight="1">
      <c r="B47" s="117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18"/>
    </row>
    <row r="48" spans="2:18" ht="14.25" customHeight="1">
      <c r="B48" s="117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18"/>
    </row>
    <row r="49" spans="2:18" ht="14.25" customHeight="1">
      <c r="B49" s="117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18"/>
    </row>
    <row r="50" spans="2:18" s="122" customFormat="1" ht="15.75" customHeight="1">
      <c r="B50" s="123"/>
      <c r="C50" s="124"/>
      <c r="D50" s="146" t="s">
        <v>49</v>
      </c>
      <c r="E50" s="134"/>
      <c r="F50" s="134"/>
      <c r="G50" s="134"/>
      <c r="H50" s="147"/>
      <c r="I50" s="124"/>
      <c r="J50" s="146" t="s">
        <v>50</v>
      </c>
      <c r="K50" s="134"/>
      <c r="L50" s="134"/>
      <c r="M50" s="134"/>
      <c r="N50" s="134"/>
      <c r="O50" s="134"/>
      <c r="P50" s="147"/>
      <c r="Q50" s="124"/>
      <c r="R50" s="126"/>
    </row>
    <row r="51" spans="2:18" ht="14.25" customHeight="1">
      <c r="B51" s="117"/>
      <c r="C51" s="120"/>
      <c r="D51" s="148"/>
      <c r="E51" s="120"/>
      <c r="F51" s="120"/>
      <c r="G51" s="120"/>
      <c r="H51" s="149"/>
      <c r="I51" s="120"/>
      <c r="J51" s="148"/>
      <c r="K51" s="120"/>
      <c r="L51" s="120"/>
      <c r="M51" s="120"/>
      <c r="N51" s="120"/>
      <c r="O51" s="120"/>
      <c r="P51" s="149"/>
      <c r="Q51" s="120"/>
      <c r="R51" s="118"/>
    </row>
    <row r="52" spans="2:18" ht="14.25" customHeight="1">
      <c r="B52" s="117"/>
      <c r="C52" s="120"/>
      <c r="D52" s="148"/>
      <c r="E52" s="120"/>
      <c r="F52" s="120"/>
      <c r="G52" s="120"/>
      <c r="H52" s="149"/>
      <c r="I52" s="120"/>
      <c r="J52" s="148"/>
      <c r="K52" s="120"/>
      <c r="L52" s="120"/>
      <c r="M52" s="120"/>
      <c r="N52" s="120"/>
      <c r="O52" s="120"/>
      <c r="P52" s="149"/>
      <c r="Q52" s="120"/>
      <c r="R52" s="118"/>
    </row>
    <row r="53" spans="2:18" ht="14.25" customHeight="1">
      <c r="B53" s="117"/>
      <c r="C53" s="120"/>
      <c r="D53" s="148"/>
      <c r="E53" s="120"/>
      <c r="F53" s="120"/>
      <c r="G53" s="120"/>
      <c r="H53" s="149"/>
      <c r="I53" s="120"/>
      <c r="J53" s="148"/>
      <c r="K53" s="120"/>
      <c r="L53" s="120"/>
      <c r="M53" s="120"/>
      <c r="N53" s="120"/>
      <c r="O53" s="120"/>
      <c r="P53" s="149"/>
      <c r="Q53" s="120"/>
      <c r="R53" s="118"/>
    </row>
    <row r="54" spans="2:18" ht="14.25" customHeight="1">
      <c r="B54" s="117"/>
      <c r="C54" s="120"/>
      <c r="D54" s="148"/>
      <c r="E54" s="120"/>
      <c r="F54" s="120"/>
      <c r="G54" s="120"/>
      <c r="H54" s="149"/>
      <c r="I54" s="120"/>
      <c r="J54" s="148"/>
      <c r="K54" s="120"/>
      <c r="L54" s="120"/>
      <c r="M54" s="120"/>
      <c r="N54" s="120"/>
      <c r="O54" s="120"/>
      <c r="P54" s="149"/>
      <c r="Q54" s="120"/>
      <c r="R54" s="118"/>
    </row>
    <row r="55" spans="2:18" ht="14.25" customHeight="1">
      <c r="B55" s="117"/>
      <c r="C55" s="120"/>
      <c r="D55" s="148"/>
      <c r="E55" s="120"/>
      <c r="F55" s="120"/>
      <c r="G55" s="120"/>
      <c r="H55" s="149"/>
      <c r="I55" s="120"/>
      <c r="J55" s="148"/>
      <c r="K55" s="120"/>
      <c r="L55" s="120"/>
      <c r="M55" s="120"/>
      <c r="N55" s="120"/>
      <c r="O55" s="120"/>
      <c r="P55" s="149"/>
      <c r="Q55" s="120"/>
      <c r="R55" s="118"/>
    </row>
    <row r="56" spans="2:18" ht="14.25" customHeight="1">
      <c r="B56" s="117"/>
      <c r="C56" s="120"/>
      <c r="D56" s="148"/>
      <c r="E56" s="120"/>
      <c r="F56" s="120"/>
      <c r="G56" s="120"/>
      <c r="H56" s="149"/>
      <c r="I56" s="120"/>
      <c r="J56" s="148"/>
      <c r="K56" s="120"/>
      <c r="L56" s="120"/>
      <c r="M56" s="120"/>
      <c r="N56" s="120"/>
      <c r="O56" s="120"/>
      <c r="P56" s="149"/>
      <c r="Q56" s="120"/>
      <c r="R56" s="118"/>
    </row>
    <row r="57" spans="2:18" ht="14.25" customHeight="1">
      <c r="B57" s="117"/>
      <c r="C57" s="120"/>
      <c r="D57" s="148"/>
      <c r="E57" s="120"/>
      <c r="F57" s="120"/>
      <c r="G57" s="120"/>
      <c r="H57" s="149"/>
      <c r="I57" s="120"/>
      <c r="J57" s="148"/>
      <c r="K57" s="120"/>
      <c r="L57" s="120"/>
      <c r="M57" s="120"/>
      <c r="N57" s="120"/>
      <c r="O57" s="120"/>
      <c r="P57" s="149"/>
      <c r="Q57" s="120"/>
      <c r="R57" s="118"/>
    </row>
    <row r="58" spans="2:18" ht="14.25" customHeight="1">
      <c r="B58" s="117"/>
      <c r="C58" s="120"/>
      <c r="D58" s="148"/>
      <c r="E58" s="120"/>
      <c r="F58" s="120"/>
      <c r="G58" s="120"/>
      <c r="H58" s="149"/>
      <c r="I58" s="120"/>
      <c r="J58" s="148"/>
      <c r="K58" s="120"/>
      <c r="L58" s="120"/>
      <c r="M58" s="120"/>
      <c r="N58" s="120"/>
      <c r="O58" s="120"/>
      <c r="P58" s="149"/>
      <c r="Q58" s="120"/>
      <c r="R58" s="118"/>
    </row>
    <row r="59" spans="2:18" s="122" customFormat="1" ht="15.75" customHeight="1">
      <c r="B59" s="123"/>
      <c r="C59" s="124"/>
      <c r="D59" s="150" t="s">
        <v>51</v>
      </c>
      <c r="E59" s="151"/>
      <c r="F59" s="151"/>
      <c r="G59" s="152" t="s">
        <v>52</v>
      </c>
      <c r="H59" s="153"/>
      <c r="I59" s="124"/>
      <c r="J59" s="150" t="s">
        <v>51</v>
      </c>
      <c r="K59" s="151"/>
      <c r="L59" s="151"/>
      <c r="M59" s="151"/>
      <c r="N59" s="152" t="s">
        <v>52</v>
      </c>
      <c r="O59" s="151"/>
      <c r="P59" s="153"/>
      <c r="Q59" s="124"/>
      <c r="R59" s="126"/>
    </row>
    <row r="60" spans="2:18" ht="14.25" customHeight="1">
      <c r="B60" s="117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18"/>
    </row>
    <row r="61" spans="2:18" s="122" customFormat="1" ht="15.75" customHeight="1">
      <c r="B61" s="123"/>
      <c r="C61" s="124"/>
      <c r="D61" s="146" t="s">
        <v>53</v>
      </c>
      <c r="E61" s="134"/>
      <c r="F61" s="134"/>
      <c r="G61" s="134"/>
      <c r="H61" s="147"/>
      <c r="I61" s="124"/>
      <c r="J61" s="146" t="s">
        <v>54</v>
      </c>
      <c r="K61" s="134"/>
      <c r="L61" s="134"/>
      <c r="M61" s="134"/>
      <c r="N61" s="134"/>
      <c r="O61" s="134"/>
      <c r="P61" s="147"/>
      <c r="Q61" s="124"/>
      <c r="R61" s="126"/>
    </row>
    <row r="62" spans="2:18" ht="14.25" customHeight="1">
      <c r="B62" s="117"/>
      <c r="C62" s="120"/>
      <c r="D62" s="148"/>
      <c r="E62" s="120"/>
      <c r="F62" s="120"/>
      <c r="G62" s="120"/>
      <c r="H62" s="149"/>
      <c r="I62" s="120"/>
      <c r="J62" s="148"/>
      <c r="K62" s="120"/>
      <c r="L62" s="120"/>
      <c r="M62" s="120"/>
      <c r="N62" s="120"/>
      <c r="O62" s="120"/>
      <c r="P62" s="149"/>
      <c r="Q62" s="120"/>
      <c r="R62" s="118"/>
    </row>
    <row r="63" spans="2:18" ht="14.25" customHeight="1">
      <c r="B63" s="117"/>
      <c r="C63" s="120"/>
      <c r="D63" s="148"/>
      <c r="E63" s="120"/>
      <c r="F63" s="120"/>
      <c r="G63" s="120"/>
      <c r="H63" s="149"/>
      <c r="I63" s="120"/>
      <c r="J63" s="148"/>
      <c r="K63" s="120"/>
      <c r="L63" s="120"/>
      <c r="M63" s="120"/>
      <c r="N63" s="120"/>
      <c r="O63" s="120"/>
      <c r="P63" s="149"/>
      <c r="Q63" s="120"/>
      <c r="R63" s="118"/>
    </row>
    <row r="64" spans="2:18" ht="14.25" customHeight="1">
      <c r="B64" s="117"/>
      <c r="C64" s="120"/>
      <c r="D64" s="148"/>
      <c r="E64" s="120"/>
      <c r="F64" s="120"/>
      <c r="G64" s="120"/>
      <c r="H64" s="149"/>
      <c r="I64" s="120"/>
      <c r="J64" s="148"/>
      <c r="K64" s="120"/>
      <c r="L64" s="120"/>
      <c r="M64" s="120"/>
      <c r="N64" s="120"/>
      <c r="O64" s="120"/>
      <c r="P64" s="149"/>
      <c r="Q64" s="120"/>
      <c r="R64" s="118"/>
    </row>
    <row r="65" spans="2:21" ht="14.25" customHeight="1">
      <c r="B65" s="117"/>
      <c r="C65" s="120"/>
      <c r="D65" s="148"/>
      <c r="E65" s="120"/>
      <c r="F65" s="120"/>
      <c r="G65" s="120"/>
      <c r="H65" s="149"/>
      <c r="I65" s="120"/>
      <c r="J65" s="148"/>
      <c r="K65" s="120"/>
      <c r="L65" s="120"/>
      <c r="M65" s="120"/>
      <c r="N65" s="120"/>
      <c r="O65" s="120"/>
      <c r="P65" s="149"/>
      <c r="Q65" s="120"/>
      <c r="R65" s="118"/>
    </row>
    <row r="66" spans="2:21" ht="14.25" customHeight="1">
      <c r="B66" s="117"/>
      <c r="C66" s="120"/>
      <c r="D66" s="148"/>
      <c r="E66" s="120"/>
      <c r="F66" s="120"/>
      <c r="G66" s="120"/>
      <c r="H66" s="149"/>
      <c r="I66" s="120"/>
      <c r="J66" s="148"/>
      <c r="K66" s="120"/>
      <c r="L66" s="120"/>
      <c r="M66" s="120"/>
      <c r="N66" s="120"/>
      <c r="O66" s="120"/>
      <c r="P66" s="149"/>
      <c r="Q66" s="120"/>
      <c r="R66" s="118"/>
    </row>
    <row r="67" spans="2:21" ht="14.25" customHeight="1">
      <c r="B67" s="117"/>
      <c r="C67" s="120"/>
      <c r="D67" s="148"/>
      <c r="E67" s="120"/>
      <c r="F67" s="120"/>
      <c r="G67" s="120"/>
      <c r="H67" s="149"/>
      <c r="I67" s="120"/>
      <c r="J67" s="148"/>
      <c r="K67" s="120"/>
      <c r="L67" s="120"/>
      <c r="M67" s="120"/>
      <c r="N67" s="120"/>
      <c r="O67" s="120"/>
      <c r="P67" s="149"/>
      <c r="Q67" s="120"/>
      <c r="R67" s="118"/>
    </row>
    <row r="68" spans="2:21" ht="14.25" customHeight="1">
      <c r="B68" s="117"/>
      <c r="C68" s="120"/>
      <c r="D68" s="148"/>
      <c r="E68" s="120"/>
      <c r="F68" s="120"/>
      <c r="G68" s="120"/>
      <c r="H68" s="149"/>
      <c r="I68" s="120"/>
      <c r="J68" s="148"/>
      <c r="K68" s="120"/>
      <c r="L68" s="120"/>
      <c r="M68" s="120"/>
      <c r="N68" s="120"/>
      <c r="O68" s="120"/>
      <c r="P68" s="149"/>
      <c r="Q68" s="120"/>
      <c r="R68" s="118"/>
    </row>
    <row r="69" spans="2:21" ht="14.25" customHeight="1">
      <c r="B69" s="117"/>
      <c r="C69" s="120"/>
      <c r="D69" s="148"/>
      <c r="E69" s="120"/>
      <c r="F69" s="120"/>
      <c r="G69" s="120"/>
      <c r="H69" s="149"/>
      <c r="I69" s="120"/>
      <c r="J69" s="148"/>
      <c r="K69" s="120"/>
      <c r="L69" s="120"/>
      <c r="M69" s="120"/>
      <c r="N69" s="120"/>
      <c r="O69" s="120"/>
      <c r="P69" s="149"/>
      <c r="Q69" s="120"/>
      <c r="R69" s="118"/>
    </row>
    <row r="70" spans="2:21" s="122" customFormat="1" ht="15.75" customHeight="1">
      <c r="B70" s="123"/>
      <c r="C70" s="124"/>
      <c r="D70" s="150" t="s">
        <v>51</v>
      </c>
      <c r="E70" s="151"/>
      <c r="F70" s="151"/>
      <c r="G70" s="152" t="s">
        <v>52</v>
      </c>
      <c r="H70" s="153"/>
      <c r="I70" s="124"/>
      <c r="J70" s="150" t="s">
        <v>51</v>
      </c>
      <c r="K70" s="151"/>
      <c r="L70" s="151"/>
      <c r="M70" s="151"/>
      <c r="N70" s="152" t="s">
        <v>52</v>
      </c>
      <c r="O70" s="151"/>
      <c r="P70" s="153"/>
      <c r="Q70" s="124"/>
      <c r="R70" s="126"/>
    </row>
    <row r="71" spans="2:21" s="122" customFormat="1" ht="15" customHeight="1">
      <c r="B71" s="154"/>
      <c r="C71" s="155"/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6"/>
    </row>
    <row r="75" spans="2:21" s="122" customFormat="1" ht="7.5" customHeight="1">
      <c r="B75" s="157"/>
      <c r="C75" s="158"/>
      <c r="D75" s="158"/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8"/>
      <c r="R75" s="159"/>
    </row>
    <row r="76" spans="2:21" s="122" customFormat="1" ht="37.5" customHeight="1">
      <c r="B76" s="123"/>
      <c r="C76" s="395" t="s">
        <v>98</v>
      </c>
      <c r="D76" s="463"/>
      <c r="E76" s="463"/>
      <c r="F76" s="463"/>
      <c r="G76" s="463"/>
      <c r="H76" s="463"/>
      <c r="I76" s="463"/>
      <c r="J76" s="463"/>
      <c r="K76" s="463"/>
      <c r="L76" s="463"/>
      <c r="M76" s="463"/>
      <c r="N76" s="463"/>
      <c r="O76" s="463"/>
      <c r="P76" s="463"/>
      <c r="Q76" s="463"/>
      <c r="R76" s="126"/>
      <c r="T76" s="124"/>
      <c r="U76" s="124"/>
    </row>
    <row r="77" spans="2:21" s="122" customFormat="1" ht="7.5" customHeight="1">
      <c r="B77" s="123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6"/>
      <c r="T77" s="124"/>
      <c r="U77" s="124"/>
    </row>
    <row r="78" spans="2:21" s="122" customFormat="1" ht="30.75" customHeight="1">
      <c r="B78" s="123"/>
      <c r="C78" s="121" t="s">
        <v>15</v>
      </c>
      <c r="D78" s="124"/>
      <c r="E78" s="124"/>
      <c r="F78" s="467" t="str">
        <f>$F$6</f>
        <v>Údržba a obnova hřbitovních staveb</v>
      </c>
      <c r="G78" s="463"/>
      <c r="H78" s="463"/>
      <c r="I78" s="463"/>
      <c r="J78" s="463"/>
      <c r="K78" s="463"/>
      <c r="L78" s="463"/>
      <c r="M78" s="463"/>
      <c r="N78" s="463"/>
      <c r="O78" s="463"/>
      <c r="P78" s="463"/>
      <c r="Q78" s="124"/>
      <c r="R78" s="126"/>
      <c r="T78" s="124"/>
      <c r="U78" s="124"/>
    </row>
    <row r="79" spans="2:21" s="122" customFormat="1" ht="37.5" customHeight="1">
      <c r="B79" s="123"/>
      <c r="C79" s="160" t="s">
        <v>94</v>
      </c>
      <c r="D79" s="124"/>
      <c r="E79" s="124"/>
      <c r="F79" s="396" t="str">
        <f>$F$7</f>
        <v>kolumbarium - SO 04 Kolumbárium_1</v>
      </c>
      <c r="G79" s="463"/>
      <c r="H79" s="463"/>
      <c r="I79" s="463"/>
      <c r="J79" s="463"/>
      <c r="K79" s="463"/>
      <c r="L79" s="463"/>
      <c r="M79" s="463"/>
      <c r="N79" s="463"/>
      <c r="O79" s="463"/>
      <c r="P79" s="463"/>
      <c r="Q79" s="124"/>
      <c r="R79" s="126"/>
      <c r="T79" s="124"/>
      <c r="U79" s="124"/>
    </row>
    <row r="80" spans="2:21" s="122" customFormat="1" ht="7.5" customHeight="1">
      <c r="B80" s="123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6"/>
      <c r="T80" s="124"/>
      <c r="U80" s="124"/>
    </row>
    <row r="81" spans="2:47" s="122" customFormat="1" ht="18.75" customHeight="1">
      <c r="B81" s="123"/>
      <c r="C81" s="121" t="s">
        <v>20</v>
      </c>
      <c r="D81" s="124"/>
      <c r="E81" s="124"/>
      <c r="F81" s="127" t="str">
        <f>$F$9</f>
        <v>Hlízov</v>
      </c>
      <c r="G81" s="124"/>
      <c r="H81" s="124"/>
      <c r="I81" s="124"/>
      <c r="J81" s="124"/>
      <c r="K81" s="121" t="s">
        <v>22</v>
      </c>
      <c r="L81" s="124"/>
      <c r="M81" s="468" t="str">
        <f>IF($O$9="","",$O$9)</f>
        <v/>
      </c>
      <c r="N81" s="463"/>
      <c r="O81" s="463"/>
      <c r="P81" s="463"/>
      <c r="Q81" s="124"/>
      <c r="R81" s="126"/>
      <c r="T81" s="124"/>
      <c r="U81" s="124"/>
    </row>
    <row r="82" spans="2:47" s="122" customFormat="1" ht="7.5" customHeight="1">
      <c r="B82" s="123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6"/>
      <c r="T82" s="124"/>
      <c r="U82" s="124"/>
    </row>
    <row r="83" spans="2:47" s="122" customFormat="1" ht="15.75" customHeight="1">
      <c r="B83" s="123"/>
      <c r="C83" s="121" t="s">
        <v>25</v>
      </c>
      <c r="D83" s="124"/>
      <c r="E83" s="124"/>
      <c r="F83" s="127" t="str">
        <f>$E$12</f>
        <v>Obec Hlízov,285 32 Hlízov 164</v>
      </c>
      <c r="G83" s="124"/>
      <c r="H83" s="124"/>
      <c r="I83" s="124"/>
      <c r="J83" s="124"/>
      <c r="K83" s="121" t="s">
        <v>32</v>
      </c>
      <c r="L83" s="124"/>
      <c r="M83" s="398" t="str">
        <f>$E$18</f>
        <v>Beran Pavel</v>
      </c>
      <c r="N83" s="463"/>
      <c r="O83" s="463"/>
      <c r="P83" s="463"/>
      <c r="Q83" s="463"/>
      <c r="R83" s="126"/>
      <c r="T83" s="124"/>
      <c r="U83" s="124"/>
    </row>
    <row r="84" spans="2:47" s="122" customFormat="1" ht="15" customHeight="1">
      <c r="B84" s="123"/>
      <c r="C84" s="121" t="s">
        <v>30</v>
      </c>
      <c r="D84" s="124"/>
      <c r="E84" s="124"/>
      <c r="F84" s="127" t="str">
        <f>IF($E$15="","",$E$15)</f>
        <v>dosud neurčen</v>
      </c>
      <c r="G84" s="124"/>
      <c r="H84" s="124"/>
      <c r="I84" s="124"/>
      <c r="J84" s="124"/>
      <c r="K84" s="121" t="s">
        <v>35</v>
      </c>
      <c r="L84" s="124"/>
      <c r="M84" s="398" t="str">
        <f>$E$21</f>
        <v>Beran Pavel</v>
      </c>
      <c r="N84" s="463"/>
      <c r="O84" s="463"/>
      <c r="P84" s="463"/>
      <c r="Q84" s="463"/>
      <c r="R84" s="126"/>
      <c r="T84" s="124"/>
      <c r="U84" s="124"/>
    </row>
    <row r="85" spans="2:47" s="122" customFormat="1" ht="11.25" customHeight="1">
      <c r="B85" s="123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6"/>
      <c r="T85" s="124"/>
      <c r="U85" s="124"/>
    </row>
    <row r="86" spans="2:47" s="122" customFormat="1" ht="30" customHeight="1">
      <c r="B86" s="123"/>
      <c r="C86" s="479" t="s">
        <v>99</v>
      </c>
      <c r="D86" s="478"/>
      <c r="E86" s="478"/>
      <c r="F86" s="478"/>
      <c r="G86" s="478"/>
      <c r="H86" s="141"/>
      <c r="I86" s="141"/>
      <c r="J86" s="141"/>
      <c r="K86" s="141"/>
      <c r="L86" s="141"/>
      <c r="M86" s="141"/>
      <c r="N86" s="479" t="s">
        <v>100</v>
      </c>
      <c r="O86" s="463"/>
      <c r="P86" s="463"/>
      <c r="Q86" s="463"/>
      <c r="R86" s="126"/>
      <c r="T86" s="124"/>
      <c r="U86" s="124"/>
    </row>
    <row r="87" spans="2:47" s="122" customFormat="1" ht="11.25" customHeight="1">
      <c r="B87" s="123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6"/>
      <c r="T87" s="124"/>
      <c r="U87" s="124"/>
    </row>
    <row r="88" spans="2:47" s="122" customFormat="1" ht="30" customHeight="1">
      <c r="B88" s="123"/>
      <c r="C88" s="161" t="s">
        <v>101</v>
      </c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472">
        <f>$N$122</f>
        <v>0</v>
      </c>
      <c r="O88" s="463"/>
      <c r="P88" s="463"/>
      <c r="Q88" s="463"/>
      <c r="R88" s="126"/>
      <c r="T88" s="124"/>
      <c r="U88" s="124"/>
      <c r="AU88" s="122" t="s">
        <v>102</v>
      </c>
    </row>
    <row r="89" spans="2:47" s="162" customFormat="1" ht="25.5" customHeight="1">
      <c r="B89" s="163"/>
      <c r="C89" s="164"/>
      <c r="D89" s="164" t="s">
        <v>103</v>
      </c>
      <c r="E89" s="164"/>
      <c r="F89" s="164"/>
      <c r="G89" s="164"/>
      <c r="H89" s="164"/>
      <c r="I89" s="164"/>
      <c r="J89" s="164"/>
      <c r="K89" s="164"/>
      <c r="L89" s="164"/>
      <c r="M89" s="164"/>
      <c r="N89" s="473">
        <f>$N$123</f>
        <v>0</v>
      </c>
      <c r="O89" s="474"/>
      <c r="P89" s="474"/>
      <c r="Q89" s="474"/>
      <c r="R89" s="165"/>
      <c r="T89" s="164"/>
      <c r="U89" s="164"/>
    </row>
    <row r="90" spans="2:47" s="166" customFormat="1" ht="21" customHeight="1">
      <c r="B90" s="167"/>
      <c r="C90" s="168"/>
      <c r="D90" s="168" t="s">
        <v>104</v>
      </c>
      <c r="E90" s="168"/>
      <c r="F90" s="168"/>
      <c r="G90" s="168"/>
      <c r="H90" s="168"/>
      <c r="I90" s="168"/>
      <c r="J90" s="168"/>
      <c r="K90" s="168"/>
      <c r="L90" s="168"/>
      <c r="M90" s="168"/>
      <c r="N90" s="475">
        <f>$N$124</f>
        <v>0</v>
      </c>
      <c r="O90" s="476"/>
      <c r="P90" s="476"/>
      <c r="Q90" s="476"/>
      <c r="R90" s="169"/>
      <c r="T90" s="168"/>
      <c r="U90" s="168"/>
    </row>
    <row r="91" spans="2:47" s="166" customFormat="1" ht="21" customHeight="1">
      <c r="B91" s="167"/>
      <c r="C91" s="168"/>
      <c r="D91" s="168" t="s">
        <v>105</v>
      </c>
      <c r="E91" s="168"/>
      <c r="F91" s="168"/>
      <c r="G91" s="168"/>
      <c r="H91" s="168"/>
      <c r="I91" s="168"/>
      <c r="J91" s="168"/>
      <c r="K91" s="168"/>
      <c r="L91" s="168"/>
      <c r="M91" s="168"/>
      <c r="N91" s="475">
        <f>$N$128</f>
        <v>0</v>
      </c>
      <c r="O91" s="476"/>
      <c r="P91" s="476"/>
      <c r="Q91" s="476"/>
      <c r="R91" s="169"/>
      <c r="T91" s="168"/>
      <c r="U91" s="168"/>
    </row>
    <row r="92" spans="2:47" s="166" customFormat="1" ht="21" customHeight="1">
      <c r="B92" s="167"/>
      <c r="C92" s="168"/>
      <c r="D92" s="168" t="s">
        <v>106</v>
      </c>
      <c r="E92" s="168"/>
      <c r="F92" s="168"/>
      <c r="G92" s="168"/>
      <c r="H92" s="168"/>
      <c r="I92" s="168"/>
      <c r="J92" s="168"/>
      <c r="K92" s="168"/>
      <c r="L92" s="168"/>
      <c r="M92" s="168"/>
      <c r="N92" s="475">
        <f>$N$140</f>
        <v>0</v>
      </c>
      <c r="O92" s="476"/>
      <c r="P92" s="476"/>
      <c r="Q92" s="476"/>
      <c r="R92" s="169"/>
      <c r="T92" s="168"/>
      <c r="U92" s="168"/>
    </row>
    <row r="93" spans="2:47" s="166" customFormat="1" ht="21" customHeight="1">
      <c r="B93" s="167"/>
      <c r="C93" s="168"/>
      <c r="D93" s="168" t="s">
        <v>316</v>
      </c>
      <c r="E93" s="168"/>
      <c r="F93" s="168"/>
      <c r="G93" s="168"/>
      <c r="H93" s="168"/>
      <c r="I93" s="168"/>
      <c r="J93" s="168"/>
      <c r="K93" s="168"/>
      <c r="L93" s="168"/>
      <c r="M93" s="168"/>
      <c r="N93" s="475">
        <f>$N$152</f>
        <v>0</v>
      </c>
      <c r="O93" s="476"/>
      <c r="P93" s="476"/>
      <c r="Q93" s="476"/>
      <c r="R93" s="169"/>
      <c r="T93" s="168"/>
      <c r="U93" s="168"/>
    </row>
    <row r="94" spans="2:47" s="166" customFormat="1" ht="21" customHeight="1">
      <c r="B94" s="167"/>
      <c r="C94" s="168"/>
      <c r="D94" s="168" t="s">
        <v>107</v>
      </c>
      <c r="E94" s="168"/>
      <c r="F94" s="168"/>
      <c r="G94" s="168"/>
      <c r="H94" s="168"/>
      <c r="I94" s="168"/>
      <c r="J94" s="168"/>
      <c r="K94" s="168"/>
      <c r="L94" s="168"/>
      <c r="M94" s="168"/>
      <c r="N94" s="475">
        <f>$N$157</f>
        <v>0</v>
      </c>
      <c r="O94" s="476"/>
      <c r="P94" s="476"/>
      <c r="Q94" s="476"/>
      <c r="R94" s="169"/>
      <c r="T94" s="168"/>
      <c r="U94" s="168"/>
    </row>
    <row r="95" spans="2:47" s="162" customFormat="1" ht="25.5" customHeight="1">
      <c r="B95" s="163"/>
      <c r="C95" s="164"/>
      <c r="D95" s="164" t="s">
        <v>108</v>
      </c>
      <c r="E95" s="164"/>
      <c r="F95" s="164"/>
      <c r="G95" s="164"/>
      <c r="H95" s="164"/>
      <c r="I95" s="164"/>
      <c r="J95" s="164"/>
      <c r="K95" s="164"/>
      <c r="L95" s="164"/>
      <c r="M95" s="164"/>
      <c r="N95" s="473">
        <f>$N$159</f>
        <v>0</v>
      </c>
      <c r="O95" s="474"/>
      <c r="P95" s="474"/>
      <c r="Q95" s="474"/>
      <c r="R95" s="165"/>
      <c r="T95" s="164"/>
      <c r="U95" s="164"/>
    </row>
    <row r="96" spans="2:47" s="166" customFormat="1" ht="21" customHeight="1">
      <c r="B96" s="167"/>
      <c r="C96" s="168"/>
      <c r="D96" s="168" t="s">
        <v>109</v>
      </c>
      <c r="E96" s="168"/>
      <c r="F96" s="168"/>
      <c r="G96" s="168"/>
      <c r="H96" s="168"/>
      <c r="I96" s="168"/>
      <c r="J96" s="168"/>
      <c r="K96" s="168"/>
      <c r="L96" s="168"/>
      <c r="M96" s="168"/>
      <c r="N96" s="475">
        <f>$N$160</f>
        <v>0</v>
      </c>
      <c r="O96" s="476"/>
      <c r="P96" s="476"/>
      <c r="Q96" s="476"/>
      <c r="R96" s="169"/>
      <c r="T96" s="168"/>
      <c r="U96" s="168"/>
    </row>
    <row r="97" spans="2:21" s="166" customFormat="1" ht="21" customHeight="1">
      <c r="B97" s="167"/>
      <c r="C97" s="168"/>
      <c r="D97" s="168" t="s">
        <v>110</v>
      </c>
      <c r="E97" s="168"/>
      <c r="F97" s="168"/>
      <c r="G97" s="168"/>
      <c r="H97" s="168"/>
      <c r="I97" s="168"/>
      <c r="J97" s="168"/>
      <c r="K97" s="168"/>
      <c r="L97" s="168"/>
      <c r="M97" s="168"/>
      <c r="N97" s="475">
        <f>$N$165</f>
        <v>0</v>
      </c>
      <c r="O97" s="476"/>
      <c r="P97" s="476"/>
      <c r="Q97" s="476"/>
      <c r="R97" s="169"/>
      <c r="T97" s="168"/>
      <c r="U97" s="168"/>
    </row>
    <row r="98" spans="2:21" s="166" customFormat="1" ht="21" customHeight="1">
      <c r="B98" s="167"/>
      <c r="C98" s="168"/>
      <c r="D98" s="168" t="s">
        <v>111</v>
      </c>
      <c r="E98" s="168"/>
      <c r="F98" s="168"/>
      <c r="G98" s="168"/>
      <c r="H98" s="168"/>
      <c r="I98" s="168"/>
      <c r="J98" s="168"/>
      <c r="K98" s="168"/>
      <c r="L98" s="168"/>
      <c r="M98" s="168"/>
      <c r="N98" s="475">
        <f>$N$168</f>
        <v>0</v>
      </c>
      <c r="O98" s="476"/>
      <c r="P98" s="476"/>
      <c r="Q98" s="476"/>
      <c r="R98" s="169"/>
      <c r="T98" s="168"/>
      <c r="U98" s="168"/>
    </row>
    <row r="99" spans="2:21" s="166" customFormat="1" ht="21" customHeight="1">
      <c r="B99" s="167"/>
      <c r="C99" s="168"/>
      <c r="D99" s="168" t="s">
        <v>348</v>
      </c>
      <c r="E99" s="168"/>
      <c r="F99" s="168"/>
      <c r="G99" s="168"/>
      <c r="H99" s="168"/>
      <c r="I99" s="168"/>
      <c r="J99" s="168"/>
      <c r="K99" s="168"/>
      <c r="L99" s="168"/>
      <c r="M99" s="168"/>
      <c r="N99" s="475">
        <f>$N$179</f>
        <v>0</v>
      </c>
      <c r="O99" s="476"/>
      <c r="P99" s="476"/>
      <c r="Q99" s="476"/>
      <c r="R99" s="169"/>
      <c r="T99" s="168"/>
      <c r="U99" s="168"/>
    </row>
    <row r="100" spans="2:21" s="162" customFormat="1" ht="25.5" customHeight="1">
      <c r="B100" s="163"/>
      <c r="C100" s="164"/>
      <c r="D100" s="164" t="s">
        <v>112</v>
      </c>
      <c r="E100" s="164"/>
      <c r="F100" s="164"/>
      <c r="G100" s="164"/>
      <c r="H100" s="164"/>
      <c r="I100" s="164"/>
      <c r="J100" s="164"/>
      <c r="K100" s="164"/>
      <c r="L100" s="164"/>
      <c r="M100" s="164"/>
      <c r="N100" s="473">
        <f>$N$182</f>
        <v>0</v>
      </c>
      <c r="O100" s="474"/>
      <c r="P100" s="474"/>
      <c r="Q100" s="474"/>
      <c r="R100" s="165"/>
      <c r="T100" s="164"/>
      <c r="U100" s="164"/>
    </row>
    <row r="101" spans="2:21" s="166" customFormat="1" ht="21" customHeight="1">
      <c r="B101" s="167"/>
      <c r="C101" s="168"/>
      <c r="D101" s="168" t="s">
        <v>113</v>
      </c>
      <c r="E101" s="168"/>
      <c r="F101" s="168"/>
      <c r="G101" s="168"/>
      <c r="H101" s="168"/>
      <c r="I101" s="168"/>
      <c r="J101" s="168"/>
      <c r="K101" s="168"/>
      <c r="L101" s="168"/>
      <c r="M101" s="168"/>
      <c r="N101" s="475">
        <f>$N$183</f>
        <v>0</v>
      </c>
      <c r="O101" s="476"/>
      <c r="P101" s="476"/>
      <c r="Q101" s="476"/>
      <c r="R101" s="169"/>
      <c r="T101" s="168"/>
      <c r="U101" s="168"/>
    </row>
    <row r="102" spans="2:21" s="122" customFormat="1" ht="22.5" customHeight="1">
      <c r="B102" s="123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6"/>
      <c r="T102" s="124"/>
      <c r="U102" s="124"/>
    </row>
    <row r="103" spans="2:21" s="122" customFormat="1" ht="30" customHeight="1">
      <c r="B103" s="123"/>
      <c r="C103" s="161" t="s">
        <v>114</v>
      </c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472">
        <v>0</v>
      </c>
      <c r="O103" s="463"/>
      <c r="P103" s="463"/>
      <c r="Q103" s="463"/>
      <c r="R103" s="126"/>
      <c r="T103" s="170"/>
      <c r="U103" s="171" t="s">
        <v>39</v>
      </c>
    </row>
    <row r="104" spans="2:21" s="122" customFormat="1" ht="18.75" customHeight="1">
      <c r="B104" s="123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6"/>
      <c r="T104" s="124"/>
      <c r="U104" s="124"/>
    </row>
    <row r="105" spans="2:21" s="122" customFormat="1" ht="30" customHeight="1">
      <c r="B105" s="123"/>
      <c r="C105" s="172" t="s">
        <v>90</v>
      </c>
      <c r="D105" s="141"/>
      <c r="E105" s="141"/>
      <c r="F105" s="141"/>
      <c r="G105" s="141"/>
      <c r="H105" s="141"/>
      <c r="I105" s="141"/>
      <c r="J105" s="141"/>
      <c r="K105" s="141"/>
      <c r="L105" s="477">
        <f>ROUND(SUM($N$88+$N$103),2)</f>
        <v>0</v>
      </c>
      <c r="M105" s="478"/>
      <c r="N105" s="478"/>
      <c r="O105" s="478"/>
      <c r="P105" s="478"/>
      <c r="Q105" s="478"/>
      <c r="R105" s="126"/>
      <c r="T105" s="124"/>
      <c r="U105" s="124"/>
    </row>
    <row r="106" spans="2:21" s="122" customFormat="1" ht="7.5" customHeight="1">
      <c r="B106" s="154"/>
      <c r="C106" s="155"/>
      <c r="D106" s="155"/>
      <c r="E106" s="155"/>
      <c r="F106" s="155"/>
      <c r="G106" s="155"/>
      <c r="H106" s="155"/>
      <c r="I106" s="155"/>
      <c r="J106" s="155"/>
      <c r="K106" s="155"/>
      <c r="L106" s="155"/>
      <c r="M106" s="155"/>
      <c r="N106" s="155"/>
      <c r="O106" s="155"/>
      <c r="P106" s="155"/>
      <c r="Q106" s="155"/>
      <c r="R106" s="156"/>
      <c r="T106" s="124"/>
      <c r="U106" s="124"/>
    </row>
    <row r="110" spans="2:21" s="122" customFormat="1" ht="7.5" customHeight="1">
      <c r="B110" s="173"/>
      <c r="C110" s="174"/>
      <c r="D110" s="174"/>
      <c r="E110" s="174"/>
      <c r="F110" s="174"/>
      <c r="G110" s="174"/>
      <c r="H110" s="174"/>
      <c r="I110" s="174"/>
      <c r="J110" s="174"/>
      <c r="K110" s="174"/>
      <c r="L110" s="174"/>
      <c r="M110" s="174"/>
      <c r="N110" s="174"/>
      <c r="O110" s="174"/>
      <c r="P110" s="174"/>
      <c r="Q110" s="174"/>
      <c r="R110" s="175"/>
    </row>
    <row r="111" spans="2:21" s="122" customFormat="1" ht="37.5" customHeight="1">
      <c r="B111" s="123"/>
      <c r="C111" s="395" t="s">
        <v>115</v>
      </c>
      <c r="D111" s="463"/>
      <c r="E111" s="463"/>
      <c r="F111" s="463"/>
      <c r="G111" s="463"/>
      <c r="H111" s="463"/>
      <c r="I111" s="463"/>
      <c r="J111" s="463"/>
      <c r="K111" s="463"/>
      <c r="L111" s="463"/>
      <c r="M111" s="463"/>
      <c r="N111" s="463"/>
      <c r="O111" s="463"/>
      <c r="P111" s="463"/>
      <c r="Q111" s="463"/>
      <c r="R111" s="126"/>
    </row>
    <row r="112" spans="2:21" s="122" customFormat="1" ht="7.5" customHeight="1">
      <c r="B112" s="123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6"/>
    </row>
    <row r="113" spans="2:65" s="122" customFormat="1" ht="30.75" customHeight="1">
      <c r="B113" s="123"/>
      <c r="C113" s="121" t="s">
        <v>15</v>
      </c>
      <c r="D113" s="124"/>
      <c r="E113" s="124"/>
      <c r="F113" s="467" t="str">
        <f>$F$6</f>
        <v>Údržba a obnova hřbitovních staveb</v>
      </c>
      <c r="G113" s="463"/>
      <c r="H113" s="463"/>
      <c r="I113" s="463"/>
      <c r="J113" s="463"/>
      <c r="K113" s="463"/>
      <c r="L113" s="463"/>
      <c r="M113" s="463"/>
      <c r="N113" s="463"/>
      <c r="O113" s="463"/>
      <c r="P113" s="463"/>
      <c r="Q113" s="124"/>
      <c r="R113" s="126"/>
    </row>
    <row r="114" spans="2:65" s="122" customFormat="1" ht="37.5" customHeight="1">
      <c r="B114" s="123"/>
      <c r="C114" s="160" t="s">
        <v>94</v>
      </c>
      <c r="D114" s="124"/>
      <c r="E114" s="124"/>
      <c r="F114" s="396" t="str">
        <f>$F$7</f>
        <v>kolumbarium - SO 04 Kolumbárium_1</v>
      </c>
      <c r="G114" s="463"/>
      <c r="H114" s="463"/>
      <c r="I114" s="463"/>
      <c r="J114" s="463"/>
      <c r="K114" s="463"/>
      <c r="L114" s="463"/>
      <c r="M114" s="463"/>
      <c r="N114" s="463"/>
      <c r="O114" s="463"/>
      <c r="P114" s="463"/>
      <c r="Q114" s="124"/>
      <c r="R114" s="126"/>
    </row>
    <row r="115" spans="2:65" s="122" customFormat="1" ht="7.5" customHeight="1">
      <c r="B115" s="123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6"/>
    </row>
    <row r="116" spans="2:65" s="122" customFormat="1" ht="18.75" customHeight="1">
      <c r="B116" s="123"/>
      <c r="C116" s="121" t="s">
        <v>20</v>
      </c>
      <c r="D116" s="124"/>
      <c r="E116" s="124"/>
      <c r="F116" s="127" t="str">
        <f>$F$9</f>
        <v>Hlízov</v>
      </c>
      <c r="G116" s="124"/>
      <c r="H116" s="124"/>
      <c r="I116" s="124"/>
      <c r="J116" s="124"/>
      <c r="K116" s="121" t="s">
        <v>22</v>
      </c>
      <c r="L116" s="124"/>
      <c r="M116" s="468" t="str">
        <f>IF($O$9="","",$O$9)</f>
        <v/>
      </c>
      <c r="N116" s="463"/>
      <c r="O116" s="463"/>
      <c r="P116" s="463"/>
      <c r="Q116" s="124"/>
      <c r="R116" s="126"/>
    </row>
    <row r="117" spans="2:65" s="122" customFormat="1" ht="7.5" customHeight="1">
      <c r="B117" s="123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6"/>
    </row>
    <row r="118" spans="2:65" s="122" customFormat="1" ht="15.75" customHeight="1">
      <c r="B118" s="123"/>
      <c r="C118" s="121" t="s">
        <v>25</v>
      </c>
      <c r="D118" s="124"/>
      <c r="E118" s="124"/>
      <c r="F118" s="127" t="str">
        <f>$E$12</f>
        <v>Obec Hlízov,285 32 Hlízov 164</v>
      </c>
      <c r="G118" s="124"/>
      <c r="H118" s="124"/>
      <c r="I118" s="124"/>
      <c r="J118" s="124"/>
      <c r="K118" s="121" t="s">
        <v>32</v>
      </c>
      <c r="L118" s="124"/>
      <c r="M118" s="398" t="str">
        <f>$E$18</f>
        <v>Beran Pavel</v>
      </c>
      <c r="N118" s="463"/>
      <c r="O118" s="463"/>
      <c r="P118" s="463"/>
      <c r="Q118" s="463"/>
      <c r="R118" s="126"/>
    </row>
    <row r="119" spans="2:65" s="122" customFormat="1" ht="15" customHeight="1">
      <c r="B119" s="123"/>
      <c r="C119" s="121" t="s">
        <v>30</v>
      </c>
      <c r="D119" s="124"/>
      <c r="E119" s="124"/>
      <c r="F119" s="127" t="str">
        <f>IF($E$15="","",$E$15)</f>
        <v>dosud neurčen</v>
      </c>
      <c r="G119" s="124"/>
      <c r="H119" s="124"/>
      <c r="I119" s="124"/>
      <c r="J119" s="124"/>
      <c r="K119" s="121" t="s">
        <v>35</v>
      </c>
      <c r="L119" s="124"/>
      <c r="M119" s="398" t="str">
        <f>$E$21</f>
        <v>Beran Pavel</v>
      </c>
      <c r="N119" s="463"/>
      <c r="O119" s="463"/>
      <c r="P119" s="463"/>
      <c r="Q119" s="463"/>
      <c r="R119" s="126"/>
    </row>
    <row r="120" spans="2:65" s="122" customFormat="1" ht="11.25" customHeight="1">
      <c r="B120" s="123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6"/>
    </row>
    <row r="121" spans="2:65" s="176" customFormat="1" ht="30" customHeight="1">
      <c r="B121" s="177"/>
      <c r="C121" s="178" t="s">
        <v>116</v>
      </c>
      <c r="D121" s="179" t="s">
        <v>117</v>
      </c>
      <c r="E121" s="179" t="s">
        <v>57</v>
      </c>
      <c r="F121" s="469" t="s">
        <v>118</v>
      </c>
      <c r="G121" s="470"/>
      <c r="H121" s="470"/>
      <c r="I121" s="470"/>
      <c r="J121" s="179" t="s">
        <v>119</v>
      </c>
      <c r="K121" s="179" t="s">
        <v>120</v>
      </c>
      <c r="L121" s="469" t="s">
        <v>121</v>
      </c>
      <c r="M121" s="470"/>
      <c r="N121" s="469" t="s">
        <v>122</v>
      </c>
      <c r="O121" s="470"/>
      <c r="P121" s="470"/>
      <c r="Q121" s="471"/>
      <c r="R121" s="180"/>
      <c r="T121" s="181" t="s">
        <v>123</v>
      </c>
      <c r="U121" s="182" t="s">
        <v>39</v>
      </c>
      <c r="V121" s="182" t="s">
        <v>124</v>
      </c>
      <c r="W121" s="182" t="s">
        <v>125</v>
      </c>
      <c r="X121" s="182" t="s">
        <v>126</v>
      </c>
      <c r="Y121" s="182" t="s">
        <v>127</v>
      </c>
      <c r="Z121" s="182" t="s">
        <v>128</v>
      </c>
      <c r="AA121" s="183" t="s">
        <v>129</v>
      </c>
    </row>
    <row r="122" spans="2:65" s="122" customFormat="1" ht="30" customHeight="1">
      <c r="B122" s="123"/>
      <c r="C122" s="161" t="s">
        <v>96</v>
      </c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462">
        <f>$BK$122</f>
        <v>0</v>
      </c>
      <c r="O122" s="463"/>
      <c r="P122" s="463"/>
      <c r="Q122" s="463"/>
      <c r="R122" s="126"/>
      <c r="T122" s="184"/>
      <c r="U122" s="134"/>
      <c r="V122" s="134"/>
      <c r="W122" s="185">
        <f>$W$123+$W$159+$W$182</f>
        <v>535.07497899999998</v>
      </c>
      <c r="X122" s="134"/>
      <c r="Y122" s="185">
        <f>$Y$123+$Y$159+$Y$182</f>
        <v>8.7420168399999998</v>
      </c>
      <c r="Z122" s="134"/>
      <c r="AA122" s="186">
        <f>$AA$123+$AA$159+$AA$182</f>
        <v>9.259616320000001</v>
      </c>
      <c r="AT122" s="122" t="s">
        <v>73</v>
      </c>
      <c r="AU122" s="122" t="s">
        <v>102</v>
      </c>
      <c r="BK122" s="187">
        <f>$BK$123+$BK$159+$BK$182</f>
        <v>0</v>
      </c>
    </row>
    <row r="123" spans="2:65" s="188" customFormat="1" ht="37.5" customHeight="1">
      <c r="B123" s="189"/>
      <c r="C123" s="190"/>
      <c r="D123" s="191" t="s">
        <v>103</v>
      </c>
      <c r="E123" s="191"/>
      <c r="F123" s="191"/>
      <c r="G123" s="191"/>
      <c r="H123" s="191"/>
      <c r="I123" s="191"/>
      <c r="J123" s="191"/>
      <c r="K123" s="191"/>
      <c r="L123" s="191"/>
      <c r="M123" s="191"/>
      <c r="N123" s="464">
        <f>$BK$123</f>
        <v>0</v>
      </c>
      <c r="O123" s="465"/>
      <c r="P123" s="465"/>
      <c r="Q123" s="465"/>
      <c r="R123" s="192"/>
      <c r="T123" s="193"/>
      <c r="U123" s="190"/>
      <c r="V123" s="190"/>
      <c r="W123" s="194">
        <f>$W$124+$W$128+$W$140+$W$152+$W$157</f>
        <v>351.38054499999998</v>
      </c>
      <c r="X123" s="190"/>
      <c r="Y123" s="194">
        <f>$Y$124+$Y$128+$Y$140+$Y$152+$Y$157</f>
        <v>7.2349999</v>
      </c>
      <c r="Z123" s="190"/>
      <c r="AA123" s="195">
        <f>$AA$124+$AA$128+$AA$140+$AA$152+$AA$157</f>
        <v>6.2698600000000004</v>
      </c>
      <c r="AR123" s="196" t="s">
        <v>19</v>
      </c>
      <c r="AT123" s="196" t="s">
        <v>73</v>
      </c>
      <c r="AU123" s="196" t="s">
        <v>74</v>
      </c>
      <c r="AY123" s="196" t="s">
        <v>130</v>
      </c>
      <c r="BK123" s="197">
        <f>$BK$124+$BK$128+$BK$140+$BK$152+$BK$157</f>
        <v>0</v>
      </c>
    </row>
    <row r="124" spans="2:65" s="188" customFormat="1" ht="21" customHeight="1">
      <c r="B124" s="189"/>
      <c r="C124" s="190"/>
      <c r="D124" s="198" t="s">
        <v>104</v>
      </c>
      <c r="E124" s="198"/>
      <c r="F124" s="198"/>
      <c r="G124" s="198"/>
      <c r="H124" s="198"/>
      <c r="I124" s="198"/>
      <c r="J124" s="198"/>
      <c r="K124" s="198"/>
      <c r="L124" s="198"/>
      <c r="M124" s="198"/>
      <c r="N124" s="466">
        <f>$BK$124</f>
        <v>0</v>
      </c>
      <c r="O124" s="465"/>
      <c r="P124" s="465"/>
      <c r="Q124" s="465"/>
      <c r="R124" s="192"/>
      <c r="T124" s="193"/>
      <c r="U124" s="190"/>
      <c r="V124" s="190"/>
      <c r="W124" s="194">
        <f>SUM($W$125:$W$127)</f>
        <v>7.548</v>
      </c>
      <c r="X124" s="190"/>
      <c r="Y124" s="194">
        <f>SUM($Y$125:$Y$127)</f>
        <v>7.6500000000000005E-4</v>
      </c>
      <c r="Z124" s="190"/>
      <c r="AA124" s="195">
        <f>SUM($AA$125:$AA$127)</f>
        <v>0</v>
      </c>
      <c r="AR124" s="196" t="s">
        <v>19</v>
      </c>
      <c r="AT124" s="196" t="s">
        <v>73</v>
      </c>
      <c r="AU124" s="196" t="s">
        <v>19</v>
      </c>
      <c r="AY124" s="196" t="s">
        <v>130</v>
      </c>
      <c r="BK124" s="197">
        <f>SUM($BK$125:$BK$127)</f>
        <v>0</v>
      </c>
    </row>
    <row r="125" spans="2:65" s="122" customFormat="1" ht="39" customHeight="1">
      <c r="B125" s="123"/>
      <c r="C125" s="199" t="s">
        <v>19</v>
      </c>
      <c r="D125" s="199" t="s">
        <v>131</v>
      </c>
      <c r="E125" s="200" t="s">
        <v>132</v>
      </c>
      <c r="F125" s="459" t="s">
        <v>133</v>
      </c>
      <c r="G125" s="460"/>
      <c r="H125" s="460"/>
      <c r="I125" s="460"/>
      <c r="J125" s="201" t="s">
        <v>134</v>
      </c>
      <c r="K125" s="202">
        <v>51</v>
      </c>
      <c r="L125" s="461"/>
      <c r="M125" s="460"/>
      <c r="N125" s="461">
        <f>ROUND($L$125*$K$125,2)</f>
        <v>0</v>
      </c>
      <c r="O125" s="460"/>
      <c r="P125" s="460"/>
      <c r="Q125" s="460"/>
      <c r="R125" s="126"/>
      <c r="T125" s="203"/>
      <c r="U125" s="204" t="s">
        <v>40</v>
      </c>
      <c r="V125" s="205">
        <v>0.09</v>
      </c>
      <c r="W125" s="205">
        <f>$V$125*$K$125</f>
        <v>4.59</v>
      </c>
      <c r="X125" s="205">
        <v>0</v>
      </c>
      <c r="Y125" s="205">
        <f>$X$125*$K$125</f>
        <v>0</v>
      </c>
      <c r="Z125" s="205">
        <v>0</v>
      </c>
      <c r="AA125" s="206">
        <f>$Z$125*$K$125</f>
        <v>0</v>
      </c>
      <c r="AR125" s="122" t="s">
        <v>135</v>
      </c>
      <c r="AT125" s="122" t="s">
        <v>131</v>
      </c>
      <c r="AU125" s="122" t="s">
        <v>92</v>
      </c>
      <c r="AY125" s="122" t="s">
        <v>130</v>
      </c>
      <c r="BE125" s="207">
        <f>IF($U$125="základní",$N$125,0)</f>
        <v>0</v>
      </c>
      <c r="BF125" s="207">
        <f>IF($U$125="snížená",$N$125,0)</f>
        <v>0</v>
      </c>
      <c r="BG125" s="207">
        <f>IF($U$125="zákl. přenesená",$N$125,0)</f>
        <v>0</v>
      </c>
      <c r="BH125" s="207">
        <f>IF($U$125="sníž. přenesená",$N$125,0)</f>
        <v>0</v>
      </c>
      <c r="BI125" s="207">
        <f>IF($U$125="nulová",$N$125,0)</f>
        <v>0</v>
      </c>
      <c r="BJ125" s="122" t="s">
        <v>19</v>
      </c>
      <c r="BK125" s="207">
        <f>ROUND($L$125*$K$125,2)</f>
        <v>0</v>
      </c>
      <c r="BL125" s="122" t="s">
        <v>135</v>
      </c>
      <c r="BM125" s="122" t="s">
        <v>136</v>
      </c>
    </row>
    <row r="126" spans="2:65" s="122" customFormat="1" ht="27" customHeight="1">
      <c r="B126" s="123"/>
      <c r="C126" s="199" t="s">
        <v>92</v>
      </c>
      <c r="D126" s="199" t="s">
        <v>131</v>
      </c>
      <c r="E126" s="200" t="s">
        <v>137</v>
      </c>
      <c r="F126" s="459" t="s">
        <v>138</v>
      </c>
      <c r="G126" s="460"/>
      <c r="H126" s="460"/>
      <c r="I126" s="460"/>
      <c r="J126" s="201" t="s">
        <v>134</v>
      </c>
      <c r="K126" s="202">
        <v>51</v>
      </c>
      <c r="L126" s="461"/>
      <c r="M126" s="460"/>
      <c r="N126" s="461">
        <f>ROUND($L$126*$K$126,2)</f>
        <v>0</v>
      </c>
      <c r="O126" s="460"/>
      <c r="P126" s="460"/>
      <c r="Q126" s="460"/>
      <c r="R126" s="126"/>
      <c r="T126" s="203"/>
      <c r="U126" s="204" t="s">
        <v>40</v>
      </c>
      <c r="V126" s="205">
        <v>5.8000000000000003E-2</v>
      </c>
      <c r="W126" s="205">
        <f>$V$126*$K$126</f>
        <v>2.9580000000000002</v>
      </c>
      <c r="X126" s="205">
        <v>0</v>
      </c>
      <c r="Y126" s="205">
        <f>$X$126*$K$126</f>
        <v>0</v>
      </c>
      <c r="Z126" s="205">
        <v>0</v>
      </c>
      <c r="AA126" s="206">
        <f>$Z$126*$K$126</f>
        <v>0</v>
      </c>
      <c r="AR126" s="122" t="s">
        <v>135</v>
      </c>
      <c r="AT126" s="122" t="s">
        <v>131</v>
      </c>
      <c r="AU126" s="122" t="s">
        <v>92</v>
      </c>
      <c r="AY126" s="122" t="s">
        <v>130</v>
      </c>
      <c r="BE126" s="207">
        <f>IF($U$126="základní",$N$126,0)</f>
        <v>0</v>
      </c>
      <c r="BF126" s="207">
        <f>IF($U$126="snížená",$N$126,0)</f>
        <v>0</v>
      </c>
      <c r="BG126" s="207">
        <f>IF($U$126="zákl. přenesená",$N$126,0)</f>
        <v>0</v>
      </c>
      <c r="BH126" s="207">
        <f>IF($U$126="sníž. přenesená",$N$126,0)</f>
        <v>0</v>
      </c>
      <c r="BI126" s="207">
        <f>IF($U$126="nulová",$N$126,0)</f>
        <v>0</v>
      </c>
      <c r="BJ126" s="122" t="s">
        <v>19</v>
      </c>
      <c r="BK126" s="207">
        <f>ROUND($L$126*$K$126,2)</f>
        <v>0</v>
      </c>
      <c r="BL126" s="122" t="s">
        <v>135</v>
      </c>
      <c r="BM126" s="122" t="s">
        <v>139</v>
      </c>
    </row>
    <row r="127" spans="2:65" s="122" customFormat="1" ht="15.75" customHeight="1">
      <c r="B127" s="123"/>
      <c r="C127" s="343" t="s">
        <v>140</v>
      </c>
      <c r="D127" s="343" t="s">
        <v>141</v>
      </c>
      <c r="E127" s="344" t="s">
        <v>142</v>
      </c>
      <c r="F127" s="517" t="s">
        <v>143</v>
      </c>
      <c r="G127" s="518"/>
      <c r="H127" s="518"/>
      <c r="I127" s="518"/>
      <c r="J127" s="345" t="s">
        <v>144</v>
      </c>
      <c r="K127" s="346">
        <v>0.76500000000000001</v>
      </c>
      <c r="L127" s="519"/>
      <c r="M127" s="518"/>
      <c r="N127" s="519">
        <f>ROUND($L$127*$K$127,2)</f>
        <v>0</v>
      </c>
      <c r="O127" s="460"/>
      <c r="P127" s="460"/>
      <c r="Q127" s="460"/>
      <c r="R127" s="126"/>
      <c r="T127" s="203"/>
      <c r="U127" s="204" t="s">
        <v>40</v>
      </c>
      <c r="V127" s="205">
        <v>0</v>
      </c>
      <c r="W127" s="205">
        <f>$V$127*$K$127</f>
        <v>0</v>
      </c>
      <c r="X127" s="205">
        <v>1E-3</v>
      </c>
      <c r="Y127" s="205">
        <f>$X$127*$K$127</f>
        <v>7.6500000000000005E-4</v>
      </c>
      <c r="Z127" s="205">
        <v>0</v>
      </c>
      <c r="AA127" s="206">
        <f>$Z$127*$K$127</f>
        <v>0</v>
      </c>
      <c r="AR127" s="122" t="s">
        <v>145</v>
      </c>
      <c r="AT127" s="122" t="s">
        <v>141</v>
      </c>
      <c r="AU127" s="122" t="s">
        <v>92</v>
      </c>
      <c r="AY127" s="122" t="s">
        <v>130</v>
      </c>
      <c r="BE127" s="207">
        <f>IF($U$127="základní",$N$127,0)</f>
        <v>0</v>
      </c>
      <c r="BF127" s="207">
        <f>IF($U$127="snížená",$N$127,0)</f>
        <v>0</v>
      </c>
      <c r="BG127" s="207">
        <f>IF($U$127="zákl. přenesená",$N$127,0)</f>
        <v>0</v>
      </c>
      <c r="BH127" s="207">
        <f>IF($U$127="sníž. přenesená",$N$127,0)</f>
        <v>0</v>
      </c>
      <c r="BI127" s="207">
        <f>IF($U$127="nulová",$N$127,0)</f>
        <v>0</v>
      </c>
      <c r="BJ127" s="122" t="s">
        <v>19</v>
      </c>
      <c r="BK127" s="207">
        <f>ROUND($L$127*$K$127,2)</f>
        <v>0</v>
      </c>
      <c r="BL127" s="122" t="s">
        <v>135</v>
      </c>
      <c r="BM127" s="122" t="s">
        <v>146</v>
      </c>
    </row>
    <row r="128" spans="2:65" s="188" customFormat="1" ht="30.75" customHeight="1">
      <c r="B128" s="189"/>
      <c r="C128" s="190"/>
      <c r="D128" s="198" t="s">
        <v>105</v>
      </c>
      <c r="E128" s="198"/>
      <c r="F128" s="198"/>
      <c r="G128" s="198"/>
      <c r="H128" s="198"/>
      <c r="I128" s="198"/>
      <c r="J128" s="198"/>
      <c r="K128" s="198"/>
      <c r="L128" s="198"/>
      <c r="M128" s="198"/>
      <c r="N128" s="466">
        <f>$BK$128</f>
        <v>0</v>
      </c>
      <c r="O128" s="465"/>
      <c r="P128" s="465"/>
      <c r="Q128" s="465"/>
      <c r="R128" s="192"/>
      <c r="T128" s="193"/>
      <c r="U128" s="190"/>
      <c r="V128" s="190"/>
      <c r="W128" s="194">
        <f>SUM($W$129:$W$139)</f>
        <v>220.97093999999998</v>
      </c>
      <c r="X128" s="190"/>
      <c r="Y128" s="194">
        <f>SUM($Y$129:$Y$139)</f>
        <v>6.6341057999999995</v>
      </c>
      <c r="Z128" s="190"/>
      <c r="AA128" s="195">
        <f>SUM($AA$129:$AA$139)</f>
        <v>0</v>
      </c>
      <c r="AR128" s="196" t="s">
        <v>19</v>
      </c>
      <c r="AT128" s="196" t="s">
        <v>73</v>
      </c>
      <c r="AU128" s="196" t="s">
        <v>19</v>
      </c>
      <c r="AY128" s="196" t="s">
        <v>130</v>
      </c>
      <c r="BK128" s="197">
        <f>SUM($BK$129:$BK$139)</f>
        <v>0</v>
      </c>
    </row>
    <row r="129" spans="2:65" s="122" customFormat="1" ht="27" customHeight="1">
      <c r="B129" s="123"/>
      <c r="C129" s="199" t="s">
        <v>135</v>
      </c>
      <c r="D129" s="199" t="s">
        <v>131</v>
      </c>
      <c r="E129" s="200" t="s">
        <v>349</v>
      </c>
      <c r="F129" s="459" t="s">
        <v>350</v>
      </c>
      <c r="G129" s="460"/>
      <c r="H129" s="460"/>
      <c r="I129" s="460"/>
      <c r="J129" s="201" t="s">
        <v>134</v>
      </c>
      <c r="K129" s="202">
        <v>40.71</v>
      </c>
      <c r="L129" s="461"/>
      <c r="M129" s="460"/>
      <c r="N129" s="461">
        <f>ROUND($L$129*$K$129,2)</f>
        <v>0</v>
      </c>
      <c r="O129" s="460"/>
      <c r="P129" s="460"/>
      <c r="Q129" s="460"/>
      <c r="R129" s="126"/>
      <c r="T129" s="203"/>
      <c r="U129" s="204" t="s">
        <v>40</v>
      </c>
      <c r="V129" s="205">
        <v>0.58299999999999996</v>
      </c>
      <c r="W129" s="205">
        <f>$V$129*$K$129</f>
        <v>23.733929999999997</v>
      </c>
      <c r="X129" s="205">
        <v>2.8400000000000002E-2</v>
      </c>
      <c r="Y129" s="205">
        <f>$X$129*$K$129</f>
        <v>1.1561640000000002</v>
      </c>
      <c r="Z129" s="205">
        <v>0</v>
      </c>
      <c r="AA129" s="206">
        <f>$Z$129*$K$129</f>
        <v>0</v>
      </c>
      <c r="AR129" s="122" t="s">
        <v>135</v>
      </c>
      <c r="AT129" s="122" t="s">
        <v>131</v>
      </c>
      <c r="AU129" s="122" t="s">
        <v>92</v>
      </c>
      <c r="AY129" s="122" t="s">
        <v>130</v>
      </c>
      <c r="BE129" s="207">
        <f>IF($U$129="základní",$N$129,0)</f>
        <v>0</v>
      </c>
      <c r="BF129" s="207">
        <f>IF($U$129="snížená",$N$129,0)</f>
        <v>0</v>
      </c>
      <c r="BG129" s="207">
        <f>IF($U$129="zákl. přenesená",$N$129,0)</f>
        <v>0</v>
      </c>
      <c r="BH129" s="207">
        <f>IF($U$129="sníž. přenesená",$N$129,0)</f>
        <v>0</v>
      </c>
      <c r="BI129" s="207">
        <f>IF($U$129="nulová",$N$129,0)</f>
        <v>0</v>
      </c>
      <c r="BJ129" s="122" t="s">
        <v>19</v>
      </c>
      <c r="BK129" s="207">
        <f>ROUND($L$129*$K$129,2)</f>
        <v>0</v>
      </c>
      <c r="BL129" s="122" t="s">
        <v>135</v>
      </c>
      <c r="BM129" s="122" t="s">
        <v>351</v>
      </c>
    </row>
    <row r="130" spans="2:65" s="122" customFormat="1" ht="27" customHeight="1">
      <c r="B130" s="123"/>
      <c r="C130" s="199" t="s">
        <v>150</v>
      </c>
      <c r="D130" s="199" t="s">
        <v>131</v>
      </c>
      <c r="E130" s="200" t="s">
        <v>352</v>
      </c>
      <c r="F130" s="459" t="s">
        <v>353</v>
      </c>
      <c r="G130" s="460"/>
      <c r="H130" s="460"/>
      <c r="I130" s="460"/>
      <c r="J130" s="201" t="s">
        <v>134</v>
      </c>
      <c r="K130" s="202">
        <v>70.8</v>
      </c>
      <c r="L130" s="461"/>
      <c r="M130" s="460"/>
      <c r="N130" s="461">
        <f>ROUND($L$130*$K$130,2)</f>
        <v>0</v>
      </c>
      <c r="O130" s="460"/>
      <c r="P130" s="460"/>
      <c r="Q130" s="460"/>
      <c r="R130" s="126"/>
      <c r="T130" s="203"/>
      <c r="U130" s="204" t="s">
        <v>40</v>
      </c>
      <c r="V130" s="205">
        <v>0.47</v>
      </c>
      <c r="W130" s="205">
        <f>$V$130*$K$130</f>
        <v>33.275999999999996</v>
      </c>
      <c r="X130" s="205">
        <v>1.8380000000000001E-2</v>
      </c>
      <c r="Y130" s="205">
        <f>$X$130*$K$130</f>
        <v>1.301304</v>
      </c>
      <c r="Z130" s="205">
        <v>0</v>
      </c>
      <c r="AA130" s="206">
        <f>$Z$130*$K$130</f>
        <v>0</v>
      </c>
      <c r="AR130" s="122" t="s">
        <v>135</v>
      </c>
      <c r="AT130" s="122" t="s">
        <v>131</v>
      </c>
      <c r="AU130" s="122" t="s">
        <v>92</v>
      </c>
      <c r="AY130" s="122" t="s">
        <v>130</v>
      </c>
      <c r="BE130" s="207">
        <f>IF($U$130="základní",$N$130,0)</f>
        <v>0</v>
      </c>
      <c r="BF130" s="207">
        <f>IF($U$130="snížená",$N$130,0)</f>
        <v>0</v>
      </c>
      <c r="BG130" s="207">
        <f>IF($U$130="zákl. přenesená",$N$130,0)</f>
        <v>0</v>
      </c>
      <c r="BH130" s="207">
        <f>IF($U$130="sníž. přenesená",$N$130,0)</f>
        <v>0</v>
      </c>
      <c r="BI130" s="207">
        <f>IF($U$130="nulová",$N$130,0)</f>
        <v>0</v>
      </c>
      <c r="BJ130" s="122" t="s">
        <v>19</v>
      </c>
      <c r="BK130" s="207">
        <f>ROUND($L$130*$K$130,2)</f>
        <v>0</v>
      </c>
      <c r="BL130" s="122" t="s">
        <v>135</v>
      </c>
      <c r="BM130" s="122" t="s">
        <v>354</v>
      </c>
    </row>
    <row r="131" spans="2:65" s="122" customFormat="1" ht="27" customHeight="1">
      <c r="B131" s="123"/>
      <c r="C131" s="199" t="s">
        <v>154</v>
      </c>
      <c r="D131" s="199" t="s">
        <v>131</v>
      </c>
      <c r="E131" s="200" t="s">
        <v>286</v>
      </c>
      <c r="F131" s="459" t="s">
        <v>287</v>
      </c>
      <c r="G131" s="460"/>
      <c r="H131" s="460"/>
      <c r="I131" s="460"/>
      <c r="J131" s="201" t="s">
        <v>134</v>
      </c>
      <c r="K131" s="202">
        <v>32.56</v>
      </c>
      <c r="L131" s="461"/>
      <c r="M131" s="460"/>
      <c r="N131" s="461">
        <f>ROUND($L$131*$K$131,2)</f>
        <v>0</v>
      </c>
      <c r="O131" s="460"/>
      <c r="P131" s="460"/>
      <c r="Q131" s="460"/>
      <c r="R131" s="126"/>
      <c r="T131" s="203"/>
      <c r="U131" s="204" t="s">
        <v>40</v>
      </c>
      <c r="V131" s="205">
        <v>0.442</v>
      </c>
      <c r="W131" s="205">
        <f>$V$131*$K$131</f>
        <v>14.391520000000002</v>
      </c>
      <c r="X131" s="205">
        <v>2.6589999999999999E-2</v>
      </c>
      <c r="Y131" s="205">
        <f>$X$131*$K$131</f>
        <v>0.86577040000000005</v>
      </c>
      <c r="Z131" s="205">
        <v>0</v>
      </c>
      <c r="AA131" s="206">
        <f>$Z$131*$K$131</f>
        <v>0</v>
      </c>
      <c r="AR131" s="122" t="s">
        <v>135</v>
      </c>
      <c r="AT131" s="122" t="s">
        <v>131</v>
      </c>
      <c r="AU131" s="122" t="s">
        <v>92</v>
      </c>
      <c r="AY131" s="122" t="s">
        <v>130</v>
      </c>
      <c r="BE131" s="207">
        <f>IF($U$131="základní",$N$131,0)</f>
        <v>0</v>
      </c>
      <c r="BF131" s="207">
        <f>IF($U$131="snížená",$N$131,0)</f>
        <v>0</v>
      </c>
      <c r="BG131" s="207">
        <f>IF($U$131="zákl. přenesená",$N$131,0)</f>
        <v>0</v>
      </c>
      <c r="BH131" s="207">
        <f>IF($U$131="sníž. přenesená",$N$131,0)</f>
        <v>0</v>
      </c>
      <c r="BI131" s="207">
        <f>IF($U$131="nulová",$N$131,0)</f>
        <v>0</v>
      </c>
      <c r="BJ131" s="122" t="s">
        <v>19</v>
      </c>
      <c r="BK131" s="207">
        <f>ROUND($L$131*$K$131,2)</f>
        <v>0</v>
      </c>
      <c r="BL131" s="122" t="s">
        <v>135</v>
      </c>
      <c r="BM131" s="122" t="s">
        <v>288</v>
      </c>
    </row>
    <row r="132" spans="2:65" s="122" customFormat="1" ht="27" customHeight="1">
      <c r="B132" s="123"/>
      <c r="C132" s="199" t="s">
        <v>158</v>
      </c>
      <c r="D132" s="199" t="s">
        <v>131</v>
      </c>
      <c r="E132" s="200" t="s">
        <v>147</v>
      </c>
      <c r="F132" s="459" t="s">
        <v>148</v>
      </c>
      <c r="G132" s="460"/>
      <c r="H132" s="460"/>
      <c r="I132" s="460"/>
      <c r="J132" s="201" t="s">
        <v>134</v>
      </c>
      <c r="K132" s="202">
        <v>32.56</v>
      </c>
      <c r="L132" s="461"/>
      <c r="M132" s="460"/>
      <c r="N132" s="461">
        <f>ROUND($L$132*$K$132,2)</f>
        <v>0</v>
      </c>
      <c r="O132" s="460"/>
      <c r="P132" s="460"/>
      <c r="Q132" s="460"/>
      <c r="R132" s="126"/>
      <c r="T132" s="203"/>
      <c r="U132" s="204" t="s">
        <v>40</v>
      </c>
      <c r="V132" s="205">
        <v>0.28499999999999998</v>
      </c>
      <c r="W132" s="205">
        <f>$V$132*$K$132</f>
        <v>9.2796000000000003</v>
      </c>
      <c r="X132" s="205">
        <v>3.48E-3</v>
      </c>
      <c r="Y132" s="205">
        <f>$X$132*$K$132</f>
        <v>0.11330880000000002</v>
      </c>
      <c r="Z132" s="205">
        <v>0</v>
      </c>
      <c r="AA132" s="206">
        <f>$Z$132*$K$132</f>
        <v>0</v>
      </c>
      <c r="AR132" s="122" t="s">
        <v>135</v>
      </c>
      <c r="AT132" s="122" t="s">
        <v>131</v>
      </c>
      <c r="AU132" s="122" t="s">
        <v>92</v>
      </c>
      <c r="AY132" s="122" t="s">
        <v>130</v>
      </c>
      <c r="BE132" s="207">
        <f>IF($U$132="základní",$N$132,0)</f>
        <v>0</v>
      </c>
      <c r="BF132" s="207">
        <f>IF($U$132="snížená",$N$132,0)</f>
        <v>0</v>
      </c>
      <c r="BG132" s="207">
        <f>IF($U$132="zákl. přenesená",$N$132,0)</f>
        <v>0</v>
      </c>
      <c r="BH132" s="207">
        <f>IF($U$132="sníž. přenesená",$N$132,0)</f>
        <v>0</v>
      </c>
      <c r="BI132" s="207">
        <f>IF($U$132="nulová",$N$132,0)</f>
        <v>0</v>
      </c>
      <c r="BJ132" s="122" t="s">
        <v>19</v>
      </c>
      <c r="BK132" s="207">
        <f>ROUND($L$132*$K$132,2)</f>
        <v>0</v>
      </c>
      <c r="BL132" s="122" t="s">
        <v>135</v>
      </c>
      <c r="BM132" s="122" t="s">
        <v>149</v>
      </c>
    </row>
    <row r="133" spans="2:65" s="122" customFormat="1" ht="27" customHeight="1">
      <c r="B133" s="123"/>
      <c r="C133" s="199" t="s">
        <v>145</v>
      </c>
      <c r="D133" s="199" t="s">
        <v>131</v>
      </c>
      <c r="E133" s="200" t="s">
        <v>151</v>
      </c>
      <c r="F133" s="459" t="s">
        <v>152</v>
      </c>
      <c r="G133" s="460"/>
      <c r="H133" s="460"/>
      <c r="I133" s="460"/>
      <c r="J133" s="201" t="s">
        <v>134</v>
      </c>
      <c r="K133" s="202">
        <v>82.82</v>
      </c>
      <c r="L133" s="461"/>
      <c r="M133" s="460"/>
      <c r="N133" s="461">
        <f>ROUND($L$133*$K$133,2)</f>
        <v>0</v>
      </c>
      <c r="O133" s="460"/>
      <c r="P133" s="460"/>
      <c r="Q133" s="460"/>
      <c r="R133" s="126"/>
      <c r="T133" s="203"/>
      <c r="U133" s="204" t="s">
        <v>40</v>
      </c>
      <c r="V133" s="205">
        <v>0.42399999999999999</v>
      </c>
      <c r="W133" s="205">
        <f>$V$133*$K$133</f>
        <v>35.115679999999998</v>
      </c>
      <c r="X133" s="205">
        <v>2.0480000000000002E-2</v>
      </c>
      <c r="Y133" s="205">
        <f>$X$133*$K$133</f>
        <v>1.6961535999999999</v>
      </c>
      <c r="Z133" s="205">
        <v>0</v>
      </c>
      <c r="AA133" s="206">
        <f>$Z$133*$K$133</f>
        <v>0</v>
      </c>
      <c r="AR133" s="122" t="s">
        <v>135</v>
      </c>
      <c r="AT133" s="122" t="s">
        <v>131</v>
      </c>
      <c r="AU133" s="122" t="s">
        <v>92</v>
      </c>
      <c r="AY133" s="122" t="s">
        <v>130</v>
      </c>
      <c r="BE133" s="207">
        <f>IF($U$133="základní",$N$133,0)</f>
        <v>0</v>
      </c>
      <c r="BF133" s="207">
        <f>IF($U$133="snížená",$N$133,0)</f>
        <v>0</v>
      </c>
      <c r="BG133" s="207">
        <f>IF($U$133="zákl. přenesená",$N$133,0)</f>
        <v>0</v>
      </c>
      <c r="BH133" s="207">
        <f>IF($U$133="sníž. přenesená",$N$133,0)</f>
        <v>0</v>
      </c>
      <c r="BI133" s="207">
        <f>IF($U$133="nulová",$N$133,0)</f>
        <v>0</v>
      </c>
      <c r="BJ133" s="122" t="s">
        <v>19</v>
      </c>
      <c r="BK133" s="207">
        <f>ROUND($L$133*$K$133,2)</f>
        <v>0</v>
      </c>
      <c r="BL133" s="122" t="s">
        <v>135</v>
      </c>
      <c r="BM133" s="122" t="s">
        <v>153</v>
      </c>
    </row>
    <row r="134" spans="2:65" s="122" customFormat="1" ht="27" customHeight="1">
      <c r="B134" s="123"/>
      <c r="C134" s="199" t="s">
        <v>165</v>
      </c>
      <c r="D134" s="199" t="s">
        <v>131</v>
      </c>
      <c r="E134" s="200" t="s">
        <v>155</v>
      </c>
      <c r="F134" s="459" t="s">
        <v>156</v>
      </c>
      <c r="G134" s="460"/>
      <c r="H134" s="460"/>
      <c r="I134" s="460"/>
      <c r="J134" s="201" t="s">
        <v>134</v>
      </c>
      <c r="K134" s="202">
        <v>82.82</v>
      </c>
      <c r="L134" s="461"/>
      <c r="M134" s="460"/>
      <c r="N134" s="461">
        <f>ROUND($L$134*$K$134,2)</f>
        <v>0</v>
      </c>
      <c r="O134" s="460"/>
      <c r="P134" s="460"/>
      <c r="Q134" s="460"/>
      <c r="R134" s="126"/>
      <c r="T134" s="203"/>
      <c r="U134" s="204" t="s">
        <v>40</v>
      </c>
      <c r="V134" s="205">
        <v>0.09</v>
      </c>
      <c r="W134" s="205">
        <f>$V$134*$K$134</f>
        <v>7.4537999999999993</v>
      </c>
      <c r="X134" s="205">
        <v>7.9000000000000008E-3</v>
      </c>
      <c r="Y134" s="205">
        <f>$X$134*$K$134</f>
        <v>0.65427800000000003</v>
      </c>
      <c r="Z134" s="205">
        <v>0</v>
      </c>
      <c r="AA134" s="206">
        <f>$Z$134*$K$134</f>
        <v>0</v>
      </c>
      <c r="AR134" s="122" t="s">
        <v>135</v>
      </c>
      <c r="AT134" s="122" t="s">
        <v>131</v>
      </c>
      <c r="AU134" s="122" t="s">
        <v>92</v>
      </c>
      <c r="AY134" s="122" t="s">
        <v>130</v>
      </c>
      <c r="BE134" s="207">
        <f>IF($U$134="základní",$N$134,0)</f>
        <v>0</v>
      </c>
      <c r="BF134" s="207">
        <f>IF($U$134="snížená",$N$134,0)</f>
        <v>0</v>
      </c>
      <c r="BG134" s="207">
        <f>IF($U$134="zákl. přenesená",$N$134,0)</f>
        <v>0</v>
      </c>
      <c r="BH134" s="207">
        <f>IF($U$134="sníž. přenesená",$N$134,0)</f>
        <v>0</v>
      </c>
      <c r="BI134" s="207">
        <f>IF($U$134="nulová",$N$134,0)</f>
        <v>0</v>
      </c>
      <c r="BJ134" s="122" t="s">
        <v>19</v>
      </c>
      <c r="BK134" s="207">
        <f>ROUND($L$134*$K$134,2)</f>
        <v>0</v>
      </c>
      <c r="BL134" s="122" t="s">
        <v>135</v>
      </c>
      <c r="BM134" s="122" t="s">
        <v>157</v>
      </c>
    </row>
    <row r="135" spans="2:65" s="122" customFormat="1" ht="27" customHeight="1">
      <c r="B135" s="123"/>
      <c r="C135" s="199" t="s">
        <v>23</v>
      </c>
      <c r="D135" s="199" t="s">
        <v>131</v>
      </c>
      <c r="E135" s="200" t="s">
        <v>159</v>
      </c>
      <c r="F135" s="459" t="s">
        <v>160</v>
      </c>
      <c r="G135" s="460"/>
      <c r="H135" s="460"/>
      <c r="I135" s="460"/>
      <c r="J135" s="201" t="s">
        <v>134</v>
      </c>
      <c r="K135" s="202">
        <v>82.82</v>
      </c>
      <c r="L135" s="461"/>
      <c r="M135" s="460"/>
      <c r="N135" s="461">
        <f>ROUND($L$135*$K$135,2)</f>
        <v>0</v>
      </c>
      <c r="O135" s="460"/>
      <c r="P135" s="460"/>
      <c r="Q135" s="460"/>
      <c r="R135" s="126"/>
      <c r="T135" s="203"/>
      <c r="U135" s="204" t="s">
        <v>40</v>
      </c>
      <c r="V135" s="205">
        <v>0.627</v>
      </c>
      <c r="W135" s="205">
        <f>$V$135*$K$135</f>
        <v>51.928139999999999</v>
      </c>
      <c r="X135" s="205">
        <v>6.43E-3</v>
      </c>
      <c r="Y135" s="205">
        <f>$X$135*$K$135</f>
        <v>0.53253259999999991</v>
      </c>
      <c r="Z135" s="205">
        <v>0</v>
      </c>
      <c r="AA135" s="206">
        <f>$Z$135*$K$135</f>
        <v>0</v>
      </c>
      <c r="AR135" s="122" t="s">
        <v>135</v>
      </c>
      <c r="AT135" s="122" t="s">
        <v>131</v>
      </c>
      <c r="AU135" s="122" t="s">
        <v>92</v>
      </c>
      <c r="AY135" s="122" t="s">
        <v>130</v>
      </c>
      <c r="BE135" s="207">
        <f>IF($U$135="základní",$N$135,0)</f>
        <v>0</v>
      </c>
      <c r="BF135" s="207">
        <f>IF($U$135="snížená",$N$135,0)</f>
        <v>0</v>
      </c>
      <c r="BG135" s="207">
        <f>IF($U$135="zákl. přenesená",$N$135,0)</f>
        <v>0</v>
      </c>
      <c r="BH135" s="207">
        <f>IF($U$135="sníž. přenesená",$N$135,0)</f>
        <v>0</v>
      </c>
      <c r="BI135" s="207">
        <f>IF($U$135="nulová",$N$135,0)</f>
        <v>0</v>
      </c>
      <c r="BJ135" s="122" t="s">
        <v>19</v>
      </c>
      <c r="BK135" s="207">
        <f>ROUND($L$135*$K$135,2)</f>
        <v>0</v>
      </c>
      <c r="BL135" s="122" t="s">
        <v>135</v>
      </c>
      <c r="BM135" s="122" t="s">
        <v>161</v>
      </c>
    </row>
    <row r="136" spans="2:65" s="122" customFormat="1" ht="27" customHeight="1">
      <c r="B136" s="123"/>
      <c r="C136" s="199" t="s">
        <v>172</v>
      </c>
      <c r="D136" s="199" t="s">
        <v>131</v>
      </c>
      <c r="E136" s="200" t="s">
        <v>162</v>
      </c>
      <c r="F136" s="459" t="s">
        <v>163</v>
      </c>
      <c r="G136" s="460"/>
      <c r="H136" s="460"/>
      <c r="I136" s="460"/>
      <c r="J136" s="201" t="s">
        <v>134</v>
      </c>
      <c r="K136" s="202">
        <v>82.82</v>
      </c>
      <c r="L136" s="461"/>
      <c r="M136" s="460"/>
      <c r="N136" s="461">
        <f>ROUND($L$136*$K$136,2)</f>
        <v>0</v>
      </c>
      <c r="O136" s="460"/>
      <c r="P136" s="460"/>
      <c r="Q136" s="460"/>
      <c r="R136" s="126"/>
      <c r="T136" s="203"/>
      <c r="U136" s="204" t="s">
        <v>40</v>
      </c>
      <c r="V136" s="205">
        <v>0.245</v>
      </c>
      <c r="W136" s="205">
        <f>$V$136*$K$136</f>
        <v>20.290899999999997</v>
      </c>
      <c r="X136" s="205">
        <v>3.48E-3</v>
      </c>
      <c r="Y136" s="205">
        <f>$X$136*$K$136</f>
        <v>0.28821359999999996</v>
      </c>
      <c r="Z136" s="205">
        <v>0</v>
      </c>
      <c r="AA136" s="206">
        <f>$Z$136*$K$136</f>
        <v>0</v>
      </c>
      <c r="AR136" s="122" t="s">
        <v>135</v>
      </c>
      <c r="AT136" s="122" t="s">
        <v>131</v>
      </c>
      <c r="AU136" s="122" t="s">
        <v>92</v>
      </c>
      <c r="AY136" s="122" t="s">
        <v>130</v>
      </c>
      <c r="BE136" s="207">
        <f>IF($U$136="základní",$N$136,0)</f>
        <v>0</v>
      </c>
      <c r="BF136" s="207">
        <f>IF($U$136="snížená",$N$136,0)</f>
        <v>0</v>
      </c>
      <c r="BG136" s="207">
        <f>IF($U$136="zákl. přenesená",$N$136,0)</f>
        <v>0</v>
      </c>
      <c r="BH136" s="207">
        <f>IF($U$136="sníž. přenesená",$N$136,0)</f>
        <v>0</v>
      </c>
      <c r="BI136" s="207">
        <f>IF($U$136="nulová",$N$136,0)</f>
        <v>0</v>
      </c>
      <c r="BJ136" s="122" t="s">
        <v>19</v>
      </c>
      <c r="BK136" s="207">
        <f>ROUND($L$136*$K$136,2)</f>
        <v>0</v>
      </c>
      <c r="BL136" s="122" t="s">
        <v>135</v>
      </c>
      <c r="BM136" s="122" t="s">
        <v>164</v>
      </c>
    </row>
    <row r="137" spans="2:65" s="122" customFormat="1" ht="27" customHeight="1">
      <c r="B137" s="123"/>
      <c r="C137" s="199" t="s">
        <v>176</v>
      </c>
      <c r="D137" s="199" t="s">
        <v>131</v>
      </c>
      <c r="E137" s="200" t="s">
        <v>166</v>
      </c>
      <c r="F137" s="459" t="s">
        <v>167</v>
      </c>
      <c r="G137" s="460"/>
      <c r="H137" s="460"/>
      <c r="I137" s="460"/>
      <c r="J137" s="201" t="s">
        <v>134</v>
      </c>
      <c r="K137" s="202">
        <v>9.99</v>
      </c>
      <c r="L137" s="461"/>
      <c r="M137" s="460"/>
      <c r="N137" s="461">
        <f>ROUND($L$137*$K$137,2)</f>
        <v>0</v>
      </c>
      <c r="O137" s="460"/>
      <c r="P137" s="460"/>
      <c r="Q137" s="460"/>
      <c r="R137" s="126"/>
      <c r="T137" s="203"/>
      <c r="U137" s="204" t="s">
        <v>40</v>
      </c>
      <c r="V137" s="205">
        <v>0.09</v>
      </c>
      <c r="W137" s="205">
        <f>$V$137*$K$137</f>
        <v>0.89910000000000001</v>
      </c>
      <c r="X137" s="205">
        <v>2.4000000000000001E-4</v>
      </c>
      <c r="Y137" s="205">
        <f>$X$137*$K$137</f>
        <v>2.3976000000000002E-3</v>
      </c>
      <c r="Z137" s="205">
        <v>0</v>
      </c>
      <c r="AA137" s="206">
        <f>$Z$137*$K$137</f>
        <v>0</v>
      </c>
      <c r="AR137" s="122" t="s">
        <v>135</v>
      </c>
      <c r="AT137" s="122" t="s">
        <v>131</v>
      </c>
      <c r="AU137" s="122" t="s">
        <v>92</v>
      </c>
      <c r="AY137" s="122" t="s">
        <v>130</v>
      </c>
      <c r="BE137" s="207">
        <f>IF($U$137="základní",$N$137,0)</f>
        <v>0</v>
      </c>
      <c r="BF137" s="207">
        <f>IF($U$137="snížená",$N$137,0)</f>
        <v>0</v>
      </c>
      <c r="BG137" s="207">
        <f>IF($U$137="zákl. přenesená",$N$137,0)</f>
        <v>0</v>
      </c>
      <c r="BH137" s="207">
        <f>IF($U$137="sníž. přenesená",$N$137,0)</f>
        <v>0</v>
      </c>
      <c r="BI137" s="207">
        <f>IF($U$137="nulová",$N$137,0)</f>
        <v>0</v>
      </c>
      <c r="BJ137" s="122" t="s">
        <v>19</v>
      </c>
      <c r="BK137" s="207">
        <f>ROUND($L$137*$K$137,2)</f>
        <v>0</v>
      </c>
      <c r="BL137" s="122" t="s">
        <v>135</v>
      </c>
      <c r="BM137" s="122" t="s">
        <v>168</v>
      </c>
    </row>
    <row r="138" spans="2:65" s="122" customFormat="1" ht="27" customHeight="1">
      <c r="B138" s="123"/>
      <c r="C138" s="199" t="s">
        <v>180</v>
      </c>
      <c r="D138" s="199" t="s">
        <v>131</v>
      </c>
      <c r="E138" s="200" t="s">
        <v>169</v>
      </c>
      <c r="F138" s="459" t="s">
        <v>170</v>
      </c>
      <c r="G138" s="460"/>
      <c r="H138" s="460"/>
      <c r="I138" s="460"/>
      <c r="J138" s="201" t="s">
        <v>134</v>
      </c>
      <c r="K138" s="202">
        <v>99.93</v>
      </c>
      <c r="L138" s="461"/>
      <c r="M138" s="460"/>
      <c r="N138" s="461">
        <f>ROUND($L$138*$K$138,2)</f>
        <v>0</v>
      </c>
      <c r="O138" s="460"/>
      <c r="P138" s="460"/>
      <c r="Q138" s="460"/>
      <c r="R138" s="126"/>
      <c r="T138" s="203"/>
      <c r="U138" s="204" t="s">
        <v>40</v>
      </c>
      <c r="V138" s="205">
        <v>3.9E-2</v>
      </c>
      <c r="W138" s="205">
        <f>$V$138*$K$138</f>
        <v>3.8972700000000002</v>
      </c>
      <c r="X138" s="205">
        <v>2.4000000000000001E-4</v>
      </c>
      <c r="Y138" s="205">
        <f>$X$138*$K$138</f>
        <v>2.3983200000000003E-2</v>
      </c>
      <c r="Z138" s="205">
        <v>0</v>
      </c>
      <c r="AA138" s="206">
        <f>$Z$138*$K$138</f>
        <v>0</v>
      </c>
      <c r="AR138" s="122" t="s">
        <v>135</v>
      </c>
      <c r="AT138" s="122" t="s">
        <v>131</v>
      </c>
      <c r="AU138" s="122" t="s">
        <v>92</v>
      </c>
      <c r="AY138" s="122" t="s">
        <v>130</v>
      </c>
      <c r="BE138" s="207">
        <f>IF($U$138="základní",$N$138,0)</f>
        <v>0</v>
      </c>
      <c r="BF138" s="207">
        <f>IF($U$138="snížená",$N$138,0)</f>
        <v>0</v>
      </c>
      <c r="BG138" s="207">
        <f>IF($U$138="zákl. přenesená",$N$138,0)</f>
        <v>0</v>
      </c>
      <c r="BH138" s="207">
        <f>IF($U$138="sníž. přenesená",$N$138,0)</f>
        <v>0</v>
      </c>
      <c r="BI138" s="207">
        <f>IF($U$138="nulová",$N$138,0)</f>
        <v>0</v>
      </c>
      <c r="BJ138" s="122" t="s">
        <v>19</v>
      </c>
      <c r="BK138" s="207">
        <f>ROUND($L$138*$K$138,2)</f>
        <v>0</v>
      </c>
      <c r="BL138" s="122" t="s">
        <v>135</v>
      </c>
      <c r="BM138" s="122" t="s">
        <v>171</v>
      </c>
    </row>
    <row r="139" spans="2:65" s="122" customFormat="1" ht="27" customHeight="1">
      <c r="B139" s="123"/>
      <c r="C139" s="199" t="s">
        <v>184</v>
      </c>
      <c r="D139" s="199" t="s">
        <v>131</v>
      </c>
      <c r="E139" s="200" t="s">
        <v>177</v>
      </c>
      <c r="F139" s="459" t="s">
        <v>178</v>
      </c>
      <c r="G139" s="460"/>
      <c r="H139" s="460"/>
      <c r="I139" s="460"/>
      <c r="J139" s="201" t="s">
        <v>134</v>
      </c>
      <c r="K139" s="202">
        <v>82.82</v>
      </c>
      <c r="L139" s="461"/>
      <c r="M139" s="460"/>
      <c r="N139" s="461">
        <f>ROUND($L$139*$K$139,2)</f>
        <v>0</v>
      </c>
      <c r="O139" s="460"/>
      <c r="P139" s="460"/>
      <c r="Q139" s="460"/>
      <c r="R139" s="126"/>
      <c r="T139" s="203"/>
      <c r="U139" s="204" t="s">
        <v>40</v>
      </c>
      <c r="V139" s="205">
        <v>0.25</v>
      </c>
      <c r="W139" s="205">
        <f>$V$139*$K$139</f>
        <v>20.704999999999998</v>
      </c>
      <c r="X139" s="205">
        <v>0</v>
      </c>
      <c r="Y139" s="205">
        <f>$X$139*$K$139</f>
        <v>0</v>
      </c>
      <c r="Z139" s="205">
        <v>0</v>
      </c>
      <c r="AA139" s="206">
        <f>$Z$139*$K$139</f>
        <v>0</v>
      </c>
      <c r="AR139" s="122" t="s">
        <v>135</v>
      </c>
      <c r="AT139" s="122" t="s">
        <v>131</v>
      </c>
      <c r="AU139" s="122" t="s">
        <v>92</v>
      </c>
      <c r="AY139" s="122" t="s">
        <v>130</v>
      </c>
      <c r="BE139" s="207">
        <f>IF($U$139="základní",$N$139,0)</f>
        <v>0</v>
      </c>
      <c r="BF139" s="207">
        <f>IF($U$139="snížená",$N$139,0)</f>
        <v>0</v>
      </c>
      <c r="BG139" s="207">
        <f>IF($U$139="zákl. přenesená",$N$139,0)</f>
        <v>0</v>
      </c>
      <c r="BH139" s="207">
        <f>IF($U$139="sníž. přenesená",$N$139,0)</f>
        <v>0</v>
      </c>
      <c r="BI139" s="207">
        <f>IF($U$139="nulová",$N$139,0)</f>
        <v>0</v>
      </c>
      <c r="BJ139" s="122" t="s">
        <v>19</v>
      </c>
      <c r="BK139" s="207">
        <f>ROUND($L$139*$K$139,2)</f>
        <v>0</v>
      </c>
      <c r="BL139" s="122" t="s">
        <v>135</v>
      </c>
      <c r="BM139" s="122" t="s">
        <v>179</v>
      </c>
    </row>
    <row r="140" spans="2:65" s="188" customFormat="1" ht="30.75" customHeight="1">
      <c r="B140" s="189"/>
      <c r="C140" s="190"/>
      <c r="D140" s="198" t="s">
        <v>106</v>
      </c>
      <c r="E140" s="198"/>
      <c r="F140" s="198"/>
      <c r="G140" s="198"/>
      <c r="H140" s="198"/>
      <c r="I140" s="198"/>
      <c r="J140" s="198"/>
      <c r="K140" s="198"/>
      <c r="L140" s="198"/>
      <c r="M140" s="198"/>
      <c r="N140" s="466">
        <f>$BK$140</f>
        <v>0</v>
      </c>
      <c r="O140" s="465"/>
      <c r="P140" s="465"/>
      <c r="Q140" s="465"/>
      <c r="R140" s="192"/>
      <c r="T140" s="193"/>
      <c r="U140" s="190"/>
      <c r="V140" s="190"/>
      <c r="W140" s="194">
        <f>SUM($W$141:$W$151)</f>
        <v>100.55172</v>
      </c>
      <c r="X140" s="190"/>
      <c r="Y140" s="194">
        <f>SUM($Y$141:$Y$151)</f>
        <v>0.60012909999999997</v>
      </c>
      <c r="Z140" s="190"/>
      <c r="AA140" s="195">
        <f>SUM($AA$141:$AA$151)</f>
        <v>6.2698600000000004</v>
      </c>
      <c r="AR140" s="196" t="s">
        <v>19</v>
      </c>
      <c r="AT140" s="196" t="s">
        <v>73</v>
      </c>
      <c r="AU140" s="196" t="s">
        <v>19</v>
      </c>
      <c r="AY140" s="196" t="s">
        <v>130</v>
      </c>
      <c r="BK140" s="197">
        <f>SUM($BK$141:$BK$151)</f>
        <v>0</v>
      </c>
    </row>
    <row r="141" spans="2:65" s="122" customFormat="1" ht="39" customHeight="1">
      <c r="B141" s="123"/>
      <c r="C141" s="199" t="s">
        <v>9</v>
      </c>
      <c r="D141" s="199" t="s">
        <v>131</v>
      </c>
      <c r="E141" s="200" t="s">
        <v>185</v>
      </c>
      <c r="F141" s="459" t="s">
        <v>186</v>
      </c>
      <c r="G141" s="460"/>
      <c r="H141" s="460"/>
      <c r="I141" s="460"/>
      <c r="J141" s="201" t="s">
        <v>134</v>
      </c>
      <c r="K141" s="202">
        <v>104</v>
      </c>
      <c r="L141" s="461"/>
      <c r="M141" s="460"/>
      <c r="N141" s="461">
        <f>ROUND($L$141*$K$141,2)</f>
        <v>0</v>
      </c>
      <c r="O141" s="460"/>
      <c r="P141" s="460"/>
      <c r="Q141" s="460"/>
      <c r="R141" s="126"/>
      <c r="T141" s="203"/>
      <c r="U141" s="204" t="s">
        <v>40</v>
      </c>
      <c r="V141" s="205">
        <v>0.14000000000000001</v>
      </c>
      <c r="W141" s="205">
        <f>$V$141*$K$141</f>
        <v>14.560000000000002</v>
      </c>
      <c r="X141" s="205">
        <v>0</v>
      </c>
      <c r="Y141" s="205">
        <f>$X$141*$K$141</f>
        <v>0</v>
      </c>
      <c r="Z141" s="205">
        <v>0</v>
      </c>
      <c r="AA141" s="206">
        <f>$Z$141*$K$141</f>
        <v>0</v>
      </c>
      <c r="AR141" s="122" t="s">
        <v>135</v>
      </c>
      <c r="AT141" s="122" t="s">
        <v>131</v>
      </c>
      <c r="AU141" s="122" t="s">
        <v>92</v>
      </c>
      <c r="AY141" s="122" t="s">
        <v>130</v>
      </c>
      <c r="BE141" s="207">
        <f>IF($U$141="základní",$N$141,0)</f>
        <v>0</v>
      </c>
      <c r="BF141" s="207">
        <f>IF($U$141="snížená",$N$141,0)</f>
        <v>0</v>
      </c>
      <c r="BG141" s="207">
        <f>IF($U$141="zákl. přenesená",$N$141,0)</f>
        <v>0</v>
      </c>
      <c r="BH141" s="207">
        <f>IF($U$141="sníž. přenesená",$N$141,0)</f>
        <v>0</v>
      </c>
      <c r="BI141" s="207">
        <f>IF($U$141="nulová",$N$141,0)</f>
        <v>0</v>
      </c>
      <c r="BJ141" s="122" t="s">
        <v>19</v>
      </c>
      <c r="BK141" s="207">
        <f>ROUND($L$141*$K$141,2)</f>
        <v>0</v>
      </c>
      <c r="BL141" s="122" t="s">
        <v>135</v>
      </c>
      <c r="BM141" s="122" t="s">
        <v>187</v>
      </c>
    </row>
    <row r="142" spans="2:65" s="122" customFormat="1" ht="39" customHeight="1">
      <c r="B142" s="123"/>
      <c r="C142" s="199" t="s">
        <v>191</v>
      </c>
      <c r="D142" s="199" t="s">
        <v>131</v>
      </c>
      <c r="E142" s="200" t="s">
        <v>188</v>
      </c>
      <c r="F142" s="459" t="s">
        <v>189</v>
      </c>
      <c r="G142" s="460"/>
      <c r="H142" s="460"/>
      <c r="I142" s="460"/>
      <c r="J142" s="201" t="s">
        <v>134</v>
      </c>
      <c r="K142" s="202">
        <v>3120</v>
      </c>
      <c r="L142" s="461"/>
      <c r="M142" s="460"/>
      <c r="N142" s="461">
        <f>ROUND($L$142*$K$142,2)</f>
        <v>0</v>
      </c>
      <c r="O142" s="460"/>
      <c r="P142" s="460"/>
      <c r="Q142" s="460"/>
      <c r="R142" s="126"/>
      <c r="T142" s="203"/>
      <c r="U142" s="204" t="s">
        <v>40</v>
      </c>
      <c r="V142" s="205">
        <v>0</v>
      </c>
      <c r="W142" s="205">
        <f>$V$142*$K$142</f>
        <v>0</v>
      </c>
      <c r="X142" s="205">
        <v>0</v>
      </c>
      <c r="Y142" s="205">
        <f>$X$142*$K$142</f>
        <v>0</v>
      </c>
      <c r="Z142" s="205">
        <v>0</v>
      </c>
      <c r="AA142" s="206">
        <f>$Z$142*$K$142</f>
        <v>0</v>
      </c>
      <c r="AR142" s="122" t="s">
        <v>135</v>
      </c>
      <c r="AT142" s="122" t="s">
        <v>131</v>
      </c>
      <c r="AU142" s="122" t="s">
        <v>92</v>
      </c>
      <c r="AY142" s="122" t="s">
        <v>130</v>
      </c>
      <c r="BE142" s="207">
        <f>IF($U$142="základní",$N$142,0)</f>
        <v>0</v>
      </c>
      <c r="BF142" s="207">
        <f>IF($U$142="snížená",$N$142,0)</f>
        <v>0</v>
      </c>
      <c r="BG142" s="207">
        <f>IF($U$142="zákl. přenesená",$N$142,0)</f>
        <v>0</v>
      </c>
      <c r="BH142" s="207">
        <f>IF($U$142="sníž. přenesená",$N$142,0)</f>
        <v>0</v>
      </c>
      <c r="BI142" s="207">
        <f>IF($U$142="nulová",$N$142,0)</f>
        <v>0</v>
      </c>
      <c r="BJ142" s="122" t="s">
        <v>19</v>
      </c>
      <c r="BK142" s="207">
        <f>ROUND($L$142*$K$142,2)</f>
        <v>0</v>
      </c>
      <c r="BL142" s="122" t="s">
        <v>135</v>
      </c>
      <c r="BM142" s="122" t="s">
        <v>190</v>
      </c>
    </row>
    <row r="143" spans="2:65" s="122" customFormat="1" ht="39" customHeight="1">
      <c r="B143" s="123"/>
      <c r="C143" s="199" t="s">
        <v>195</v>
      </c>
      <c r="D143" s="199" t="s">
        <v>131</v>
      </c>
      <c r="E143" s="200" t="s">
        <v>192</v>
      </c>
      <c r="F143" s="459" t="s">
        <v>193</v>
      </c>
      <c r="G143" s="460"/>
      <c r="H143" s="460"/>
      <c r="I143" s="460"/>
      <c r="J143" s="201" t="s">
        <v>134</v>
      </c>
      <c r="K143" s="202">
        <v>104</v>
      </c>
      <c r="L143" s="461"/>
      <c r="M143" s="460"/>
      <c r="N143" s="461">
        <f>ROUND($L$143*$K$143,2)</f>
        <v>0</v>
      </c>
      <c r="O143" s="460"/>
      <c r="P143" s="460"/>
      <c r="Q143" s="460"/>
      <c r="R143" s="126"/>
      <c r="T143" s="203"/>
      <c r="U143" s="204" t="s">
        <v>40</v>
      </c>
      <c r="V143" s="205">
        <v>8.6999999999999994E-2</v>
      </c>
      <c r="W143" s="205">
        <f>$V$143*$K$143</f>
        <v>9.048</v>
      </c>
      <c r="X143" s="205">
        <v>0</v>
      </c>
      <c r="Y143" s="205">
        <f>$X$143*$K$143</f>
        <v>0</v>
      </c>
      <c r="Z143" s="205">
        <v>0</v>
      </c>
      <c r="AA143" s="206">
        <f>$Z$143*$K$143</f>
        <v>0</v>
      </c>
      <c r="AR143" s="122" t="s">
        <v>135</v>
      </c>
      <c r="AT143" s="122" t="s">
        <v>131</v>
      </c>
      <c r="AU143" s="122" t="s">
        <v>92</v>
      </c>
      <c r="AY143" s="122" t="s">
        <v>130</v>
      </c>
      <c r="BE143" s="207">
        <f>IF($U$143="základní",$N$143,0)</f>
        <v>0</v>
      </c>
      <c r="BF143" s="207">
        <f>IF($U$143="snížená",$N$143,0)</f>
        <v>0</v>
      </c>
      <c r="BG143" s="207">
        <f>IF($U$143="zákl. přenesená",$N$143,0)</f>
        <v>0</v>
      </c>
      <c r="BH143" s="207">
        <f>IF($U$143="sníž. přenesená",$N$143,0)</f>
        <v>0</v>
      </c>
      <c r="BI143" s="207">
        <f>IF($U$143="nulová",$N$143,0)</f>
        <v>0</v>
      </c>
      <c r="BJ143" s="122" t="s">
        <v>19</v>
      </c>
      <c r="BK143" s="207">
        <f>ROUND($L$143*$K$143,2)</f>
        <v>0</v>
      </c>
      <c r="BL143" s="122" t="s">
        <v>135</v>
      </c>
      <c r="BM143" s="122" t="s">
        <v>194</v>
      </c>
    </row>
    <row r="144" spans="2:65" s="122" customFormat="1" ht="39" customHeight="1">
      <c r="B144" s="123"/>
      <c r="C144" s="199" t="s">
        <v>199</v>
      </c>
      <c r="D144" s="199" t="s">
        <v>131</v>
      </c>
      <c r="E144" s="200" t="s">
        <v>355</v>
      </c>
      <c r="F144" s="459" t="s">
        <v>356</v>
      </c>
      <c r="G144" s="460"/>
      <c r="H144" s="460"/>
      <c r="I144" s="460"/>
      <c r="J144" s="201" t="s">
        <v>134</v>
      </c>
      <c r="K144" s="202">
        <v>34.81</v>
      </c>
      <c r="L144" s="461"/>
      <c r="M144" s="460"/>
      <c r="N144" s="461">
        <f>ROUND($L$144*$K$144,2)</f>
        <v>0</v>
      </c>
      <c r="O144" s="460"/>
      <c r="P144" s="460"/>
      <c r="Q144" s="460"/>
      <c r="R144" s="126"/>
      <c r="T144" s="203"/>
      <c r="U144" s="204" t="s">
        <v>40</v>
      </c>
      <c r="V144" s="205">
        <v>0.105</v>
      </c>
      <c r="W144" s="205">
        <f>$V$144*$K$144</f>
        <v>3.6550500000000001</v>
      </c>
      <c r="X144" s="205">
        <v>1.2999999999999999E-4</v>
      </c>
      <c r="Y144" s="205">
        <f>$X$144*$K$144</f>
        <v>4.5253000000000003E-3</v>
      </c>
      <c r="Z144" s="205">
        <v>0</v>
      </c>
      <c r="AA144" s="206">
        <f>$Z$144*$K$144</f>
        <v>0</v>
      </c>
      <c r="AR144" s="122" t="s">
        <v>135</v>
      </c>
      <c r="AT144" s="122" t="s">
        <v>131</v>
      </c>
      <c r="AU144" s="122" t="s">
        <v>92</v>
      </c>
      <c r="AY144" s="122" t="s">
        <v>130</v>
      </c>
      <c r="BE144" s="207">
        <f>IF($U$144="základní",$N$144,0)</f>
        <v>0</v>
      </c>
      <c r="BF144" s="207">
        <f>IF($U$144="snížená",$N$144,0)</f>
        <v>0</v>
      </c>
      <c r="BG144" s="207">
        <f>IF($U$144="zákl. přenesená",$N$144,0)</f>
        <v>0</v>
      </c>
      <c r="BH144" s="207">
        <f>IF($U$144="sníž. přenesená",$N$144,0)</f>
        <v>0</v>
      </c>
      <c r="BI144" s="207">
        <f>IF($U$144="nulová",$N$144,0)</f>
        <v>0</v>
      </c>
      <c r="BJ144" s="122" t="s">
        <v>19</v>
      </c>
      <c r="BK144" s="207">
        <f>ROUND($L$144*$K$144,2)</f>
        <v>0</v>
      </c>
      <c r="BL144" s="122" t="s">
        <v>135</v>
      </c>
      <c r="BM144" s="122" t="s">
        <v>357</v>
      </c>
    </row>
    <row r="145" spans="2:65" s="122" customFormat="1" ht="27" customHeight="1">
      <c r="B145" s="123"/>
      <c r="C145" s="199" t="s">
        <v>203</v>
      </c>
      <c r="D145" s="199" t="s">
        <v>131</v>
      </c>
      <c r="E145" s="200" t="s">
        <v>358</v>
      </c>
      <c r="F145" s="459" t="s">
        <v>359</v>
      </c>
      <c r="G145" s="460"/>
      <c r="H145" s="460"/>
      <c r="I145" s="460"/>
      <c r="J145" s="201" t="s">
        <v>134</v>
      </c>
      <c r="K145" s="202">
        <v>40.71</v>
      </c>
      <c r="L145" s="461"/>
      <c r="M145" s="460"/>
      <c r="N145" s="461">
        <f>ROUND($L$145*$K$145,2)</f>
        <v>0</v>
      </c>
      <c r="O145" s="460"/>
      <c r="P145" s="460"/>
      <c r="Q145" s="460"/>
      <c r="R145" s="126"/>
      <c r="T145" s="203"/>
      <c r="U145" s="204" t="s">
        <v>40</v>
      </c>
      <c r="V145" s="205">
        <v>0.17</v>
      </c>
      <c r="W145" s="205">
        <f>$V$145*$K$145</f>
        <v>6.920700000000001</v>
      </c>
      <c r="X145" s="205">
        <v>0</v>
      </c>
      <c r="Y145" s="205">
        <f>$X$145*$K$145</f>
        <v>0</v>
      </c>
      <c r="Z145" s="205">
        <v>0.02</v>
      </c>
      <c r="AA145" s="206">
        <f>$Z$145*$K$145</f>
        <v>0.81420000000000003</v>
      </c>
      <c r="AR145" s="122" t="s">
        <v>135</v>
      </c>
      <c r="AT145" s="122" t="s">
        <v>131</v>
      </c>
      <c r="AU145" s="122" t="s">
        <v>92</v>
      </c>
      <c r="AY145" s="122" t="s">
        <v>130</v>
      </c>
      <c r="BE145" s="207">
        <f>IF($U$145="základní",$N$145,0)</f>
        <v>0</v>
      </c>
      <c r="BF145" s="207">
        <f>IF($U$145="snížená",$N$145,0)</f>
        <v>0</v>
      </c>
      <c r="BG145" s="207">
        <f>IF($U$145="zákl. přenesená",$N$145,0)</f>
        <v>0</v>
      </c>
      <c r="BH145" s="207">
        <f>IF($U$145="sníž. přenesená",$N$145,0)</f>
        <v>0</v>
      </c>
      <c r="BI145" s="207">
        <f>IF($U$145="nulová",$N$145,0)</f>
        <v>0</v>
      </c>
      <c r="BJ145" s="122" t="s">
        <v>19</v>
      </c>
      <c r="BK145" s="207">
        <f>ROUND($L$145*$K$145,2)</f>
        <v>0</v>
      </c>
      <c r="BL145" s="122" t="s">
        <v>135</v>
      </c>
      <c r="BM145" s="122" t="s">
        <v>360</v>
      </c>
    </row>
    <row r="146" spans="2:65" s="122" customFormat="1" ht="27" customHeight="1">
      <c r="B146" s="123"/>
      <c r="C146" s="199" t="s">
        <v>207</v>
      </c>
      <c r="D146" s="199" t="s">
        <v>131</v>
      </c>
      <c r="E146" s="200" t="s">
        <v>361</v>
      </c>
      <c r="F146" s="459" t="s">
        <v>362</v>
      </c>
      <c r="G146" s="460"/>
      <c r="H146" s="460"/>
      <c r="I146" s="460"/>
      <c r="J146" s="201" t="s">
        <v>134</v>
      </c>
      <c r="K146" s="202">
        <v>70.8</v>
      </c>
      <c r="L146" s="461"/>
      <c r="M146" s="460"/>
      <c r="N146" s="461">
        <f>ROUND($L$146*$K$146,2)</f>
        <v>0</v>
      </c>
      <c r="O146" s="460"/>
      <c r="P146" s="460"/>
      <c r="Q146" s="460"/>
      <c r="R146" s="126"/>
      <c r="T146" s="203"/>
      <c r="U146" s="204" t="s">
        <v>40</v>
      </c>
      <c r="V146" s="205">
        <v>0.26</v>
      </c>
      <c r="W146" s="205">
        <f>$V$146*$K$146</f>
        <v>18.408000000000001</v>
      </c>
      <c r="X146" s="205">
        <v>0</v>
      </c>
      <c r="Y146" s="205">
        <f>$X$146*$K$146</f>
        <v>0</v>
      </c>
      <c r="Z146" s="205">
        <v>4.5999999999999999E-2</v>
      </c>
      <c r="AA146" s="206">
        <f>$Z$146*$K$146</f>
        <v>3.2567999999999997</v>
      </c>
      <c r="AR146" s="122" t="s">
        <v>135</v>
      </c>
      <c r="AT146" s="122" t="s">
        <v>131</v>
      </c>
      <c r="AU146" s="122" t="s">
        <v>92</v>
      </c>
      <c r="AY146" s="122" t="s">
        <v>130</v>
      </c>
      <c r="BE146" s="207">
        <f>IF($U$146="základní",$N$146,0)</f>
        <v>0</v>
      </c>
      <c r="BF146" s="207">
        <f>IF($U$146="snížená",$N$146,0)</f>
        <v>0</v>
      </c>
      <c r="BG146" s="207">
        <f>IF($U$146="zákl. přenesená",$N$146,0)</f>
        <v>0</v>
      </c>
      <c r="BH146" s="207">
        <f>IF($U$146="sníž. přenesená",$N$146,0)</f>
        <v>0</v>
      </c>
      <c r="BI146" s="207">
        <f>IF($U$146="nulová",$N$146,0)</f>
        <v>0</v>
      </c>
      <c r="BJ146" s="122" t="s">
        <v>19</v>
      </c>
      <c r="BK146" s="207">
        <f>ROUND($L$146*$K$146,2)</f>
        <v>0</v>
      </c>
      <c r="BL146" s="122" t="s">
        <v>135</v>
      </c>
      <c r="BM146" s="122" t="s">
        <v>363</v>
      </c>
    </row>
    <row r="147" spans="2:65" s="122" customFormat="1" ht="39" customHeight="1">
      <c r="B147" s="123"/>
      <c r="C147" s="199" t="s">
        <v>8</v>
      </c>
      <c r="D147" s="199" t="s">
        <v>131</v>
      </c>
      <c r="E147" s="200" t="s">
        <v>196</v>
      </c>
      <c r="F147" s="459" t="s">
        <v>197</v>
      </c>
      <c r="G147" s="460"/>
      <c r="H147" s="460"/>
      <c r="I147" s="460"/>
      <c r="J147" s="201" t="s">
        <v>134</v>
      </c>
      <c r="K147" s="202">
        <v>82.82</v>
      </c>
      <c r="L147" s="461"/>
      <c r="M147" s="460"/>
      <c r="N147" s="461">
        <f>ROUND($L$147*$K$147,2)</f>
        <v>0</v>
      </c>
      <c r="O147" s="460"/>
      <c r="P147" s="460"/>
      <c r="Q147" s="460"/>
      <c r="R147" s="126"/>
      <c r="T147" s="203"/>
      <c r="U147" s="204" t="s">
        <v>40</v>
      </c>
      <c r="V147" s="205">
        <v>3.2000000000000001E-2</v>
      </c>
      <c r="W147" s="205">
        <f>$V$147*$K$147</f>
        <v>2.6502399999999997</v>
      </c>
      <c r="X147" s="205">
        <v>0</v>
      </c>
      <c r="Y147" s="205">
        <f>$X$147*$K$147</f>
        <v>0</v>
      </c>
      <c r="Z147" s="205">
        <v>7.0000000000000001E-3</v>
      </c>
      <c r="AA147" s="206">
        <f>$Z$147*$K$147</f>
        <v>0.57973999999999992</v>
      </c>
      <c r="AR147" s="122" t="s">
        <v>135</v>
      </c>
      <c r="AT147" s="122" t="s">
        <v>131</v>
      </c>
      <c r="AU147" s="122" t="s">
        <v>92</v>
      </c>
      <c r="AY147" s="122" t="s">
        <v>130</v>
      </c>
      <c r="BE147" s="207">
        <f>IF($U$147="základní",$N$147,0)</f>
        <v>0</v>
      </c>
      <c r="BF147" s="207">
        <f>IF($U$147="snížená",$N$147,0)</f>
        <v>0</v>
      </c>
      <c r="BG147" s="207">
        <f>IF($U$147="zákl. přenesená",$N$147,0)</f>
        <v>0</v>
      </c>
      <c r="BH147" s="207">
        <f>IF($U$147="sníž. přenesená",$N$147,0)</f>
        <v>0</v>
      </c>
      <c r="BI147" s="207">
        <f>IF($U$147="nulová",$N$147,0)</f>
        <v>0</v>
      </c>
      <c r="BJ147" s="122" t="s">
        <v>19</v>
      </c>
      <c r="BK147" s="207">
        <f>ROUND($L$147*$K$147,2)</f>
        <v>0</v>
      </c>
      <c r="BL147" s="122" t="s">
        <v>135</v>
      </c>
      <c r="BM147" s="122" t="s">
        <v>198</v>
      </c>
    </row>
    <row r="148" spans="2:65" s="122" customFormat="1" ht="39" customHeight="1">
      <c r="B148" s="123"/>
      <c r="C148" s="199" t="s">
        <v>215</v>
      </c>
      <c r="D148" s="199" t="s">
        <v>131</v>
      </c>
      <c r="E148" s="200" t="s">
        <v>289</v>
      </c>
      <c r="F148" s="459" t="s">
        <v>290</v>
      </c>
      <c r="G148" s="460"/>
      <c r="H148" s="460"/>
      <c r="I148" s="460"/>
      <c r="J148" s="201" t="s">
        <v>134</v>
      </c>
      <c r="K148" s="202">
        <v>32.56</v>
      </c>
      <c r="L148" s="461"/>
      <c r="M148" s="460"/>
      <c r="N148" s="461">
        <f>ROUND($L$148*$K$148,2)</f>
        <v>0</v>
      </c>
      <c r="O148" s="460"/>
      <c r="P148" s="460"/>
      <c r="Q148" s="460"/>
      <c r="R148" s="126"/>
      <c r="T148" s="203"/>
      <c r="U148" s="204" t="s">
        <v>40</v>
      </c>
      <c r="V148" s="205">
        <v>0.16</v>
      </c>
      <c r="W148" s="205">
        <f>$V$148*$K$148</f>
        <v>5.2096000000000009</v>
      </c>
      <c r="X148" s="205">
        <v>0</v>
      </c>
      <c r="Y148" s="205">
        <f>$X$148*$K$148</f>
        <v>0</v>
      </c>
      <c r="Z148" s="205">
        <v>3.5000000000000003E-2</v>
      </c>
      <c r="AA148" s="206">
        <f>$Z$148*$K$148</f>
        <v>1.1396000000000002</v>
      </c>
      <c r="AR148" s="122" t="s">
        <v>135</v>
      </c>
      <c r="AT148" s="122" t="s">
        <v>131</v>
      </c>
      <c r="AU148" s="122" t="s">
        <v>92</v>
      </c>
      <c r="AY148" s="122" t="s">
        <v>130</v>
      </c>
      <c r="BE148" s="207">
        <f>IF($U$148="základní",$N$148,0)</f>
        <v>0</v>
      </c>
      <c r="BF148" s="207">
        <f>IF($U$148="snížená",$N$148,0)</f>
        <v>0</v>
      </c>
      <c r="BG148" s="207">
        <f>IF($U$148="zákl. přenesená",$N$148,0)</f>
        <v>0</v>
      </c>
      <c r="BH148" s="207">
        <f>IF($U$148="sníž. přenesená",$N$148,0)</f>
        <v>0</v>
      </c>
      <c r="BI148" s="207">
        <f>IF($U$148="nulová",$N$148,0)</f>
        <v>0</v>
      </c>
      <c r="BJ148" s="122" t="s">
        <v>19</v>
      </c>
      <c r="BK148" s="207">
        <f>ROUND($L$148*$K$148,2)</f>
        <v>0</v>
      </c>
      <c r="BL148" s="122" t="s">
        <v>135</v>
      </c>
      <c r="BM148" s="122" t="s">
        <v>291</v>
      </c>
    </row>
    <row r="149" spans="2:65" s="122" customFormat="1" ht="27" customHeight="1">
      <c r="B149" s="123"/>
      <c r="C149" s="199" t="s">
        <v>219</v>
      </c>
      <c r="D149" s="199" t="s">
        <v>131</v>
      </c>
      <c r="E149" s="200" t="s">
        <v>200</v>
      </c>
      <c r="F149" s="459" t="s">
        <v>201</v>
      </c>
      <c r="G149" s="460"/>
      <c r="H149" s="460"/>
      <c r="I149" s="460"/>
      <c r="J149" s="201" t="s">
        <v>134</v>
      </c>
      <c r="K149" s="202">
        <v>115.38</v>
      </c>
      <c r="L149" s="461"/>
      <c r="M149" s="460"/>
      <c r="N149" s="461">
        <f>ROUND($L$149*$K$149,2)</f>
        <v>0</v>
      </c>
      <c r="O149" s="460"/>
      <c r="P149" s="460"/>
      <c r="Q149" s="460"/>
      <c r="R149" s="126"/>
      <c r="T149" s="203"/>
      <c r="U149" s="204" t="s">
        <v>40</v>
      </c>
      <c r="V149" s="205">
        <v>0.27300000000000002</v>
      </c>
      <c r="W149" s="205">
        <f>$V$149*$K$149</f>
        <v>31.498740000000002</v>
      </c>
      <c r="X149" s="205">
        <v>0</v>
      </c>
      <c r="Y149" s="205">
        <f>$X$149*$K$149</f>
        <v>0</v>
      </c>
      <c r="Z149" s="205">
        <v>0</v>
      </c>
      <c r="AA149" s="206">
        <f>$Z$149*$K$149</f>
        <v>0</v>
      </c>
      <c r="AR149" s="122" t="s">
        <v>135</v>
      </c>
      <c r="AT149" s="122" t="s">
        <v>131</v>
      </c>
      <c r="AU149" s="122" t="s">
        <v>92</v>
      </c>
      <c r="AY149" s="122" t="s">
        <v>130</v>
      </c>
      <c r="BE149" s="207">
        <f>IF($U$149="základní",$N$149,0)</f>
        <v>0</v>
      </c>
      <c r="BF149" s="207">
        <f>IF($U$149="snížená",$N$149,0)</f>
        <v>0</v>
      </c>
      <c r="BG149" s="207">
        <f>IF($U$149="zákl. přenesená",$N$149,0)</f>
        <v>0</v>
      </c>
      <c r="BH149" s="207">
        <f>IF($U$149="sníž. přenesená",$N$149,0)</f>
        <v>0</v>
      </c>
      <c r="BI149" s="207">
        <f>IF($U$149="nulová",$N$149,0)</f>
        <v>0</v>
      </c>
      <c r="BJ149" s="122" t="s">
        <v>19</v>
      </c>
      <c r="BK149" s="207">
        <f>ROUND($L$149*$K$149,2)</f>
        <v>0</v>
      </c>
      <c r="BL149" s="122" t="s">
        <v>135</v>
      </c>
      <c r="BM149" s="122" t="s">
        <v>202</v>
      </c>
    </row>
    <row r="150" spans="2:65" s="122" customFormat="1" ht="27" customHeight="1">
      <c r="B150" s="123"/>
      <c r="C150" s="199" t="s">
        <v>223</v>
      </c>
      <c r="D150" s="199" t="s">
        <v>131</v>
      </c>
      <c r="E150" s="200" t="s">
        <v>204</v>
      </c>
      <c r="F150" s="459" t="s">
        <v>205</v>
      </c>
      <c r="G150" s="460"/>
      <c r="H150" s="460"/>
      <c r="I150" s="460"/>
      <c r="J150" s="201" t="s">
        <v>134</v>
      </c>
      <c r="K150" s="202">
        <v>9.99</v>
      </c>
      <c r="L150" s="461"/>
      <c r="M150" s="460"/>
      <c r="N150" s="461">
        <f>ROUND($L$150*$K$150,2)</f>
        <v>0</v>
      </c>
      <c r="O150" s="460"/>
      <c r="P150" s="460"/>
      <c r="Q150" s="460"/>
      <c r="R150" s="126"/>
      <c r="T150" s="203"/>
      <c r="U150" s="204" t="s">
        <v>40</v>
      </c>
      <c r="V150" s="205">
        <v>0.247</v>
      </c>
      <c r="W150" s="205">
        <f>$V$150*$K$150</f>
        <v>2.46753</v>
      </c>
      <c r="X150" s="205">
        <v>4.8000000000000001E-2</v>
      </c>
      <c r="Y150" s="205">
        <f>$X$150*$K$150</f>
        <v>0.47952</v>
      </c>
      <c r="Z150" s="205">
        <v>4.8000000000000001E-2</v>
      </c>
      <c r="AA150" s="206">
        <f>$Z$150*$K$150</f>
        <v>0.47952</v>
      </c>
      <c r="AR150" s="122" t="s">
        <v>135</v>
      </c>
      <c r="AT150" s="122" t="s">
        <v>131</v>
      </c>
      <c r="AU150" s="122" t="s">
        <v>92</v>
      </c>
      <c r="AY150" s="122" t="s">
        <v>130</v>
      </c>
      <c r="BE150" s="207">
        <f>IF($U$150="základní",$N$150,0)</f>
        <v>0</v>
      </c>
      <c r="BF150" s="207">
        <f>IF($U$150="snížená",$N$150,0)</f>
        <v>0</v>
      </c>
      <c r="BG150" s="207">
        <f>IF($U$150="zákl. přenesená",$N$150,0)</f>
        <v>0</v>
      </c>
      <c r="BH150" s="207">
        <f>IF($U$150="sníž. přenesená",$N$150,0)</f>
        <v>0</v>
      </c>
      <c r="BI150" s="207">
        <f>IF($U$150="nulová",$N$150,0)</f>
        <v>0</v>
      </c>
      <c r="BJ150" s="122" t="s">
        <v>19</v>
      </c>
      <c r="BK150" s="207">
        <f>ROUND($L$150*$K$150,2)</f>
        <v>0</v>
      </c>
      <c r="BL150" s="122" t="s">
        <v>135</v>
      </c>
      <c r="BM150" s="122" t="s">
        <v>206</v>
      </c>
    </row>
    <row r="151" spans="2:65" s="122" customFormat="1" ht="27" customHeight="1">
      <c r="B151" s="123"/>
      <c r="C151" s="199" t="s">
        <v>229</v>
      </c>
      <c r="D151" s="199" t="s">
        <v>131</v>
      </c>
      <c r="E151" s="200" t="s">
        <v>208</v>
      </c>
      <c r="F151" s="459" t="s">
        <v>209</v>
      </c>
      <c r="G151" s="460"/>
      <c r="H151" s="460"/>
      <c r="I151" s="460"/>
      <c r="J151" s="201" t="s">
        <v>134</v>
      </c>
      <c r="K151" s="202">
        <v>9.99</v>
      </c>
      <c r="L151" s="461"/>
      <c r="M151" s="460"/>
      <c r="N151" s="461">
        <f>ROUND($L$151*$K$151,2)</f>
        <v>0</v>
      </c>
      <c r="O151" s="460"/>
      <c r="P151" s="460"/>
      <c r="Q151" s="460"/>
      <c r="R151" s="126"/>
      <c r="T151" s="203"/>
      <c r="U151" s="204" t="s">
        <v>40</v>
      </c>
      <c r="V151" s="205">
        <v>0.61399999999999999</v>
      </c>
      <c r="W151" s="205">
        <f>$V$151*$K$151</f>
        <v>6.1338600000000003</v>
      </c>
      <c r="X151" s="205">
        <v>1.162E-2</v>
      </c>
      <c r="Y151" s="205">
        <f>$X$151*$K$151</f>
        <v>0.1160838</v>
      </c>
      <c r="Z151" s="205">
        <v>0</v>
      </c>
      <c r="AA151" s="206">
        <f>$Z$151*$K$151</f>
        <v>0</v>
      </c>
      <c r="AR151" s="122" t="s">
        <v>135</v>
      </c>
      <c r="AT151" s="122" t="s">
        <v>131</v>
      </c>
      <c r="AU151" s="122" t="s">
        <v>92</v>
      </c>
      <c r="AY151" s="122" t="s">
        <v>130</v>
      </c>
      <c r="BE151" s="207">
        <f>IF($U$151="základní",$N$151,0)</f>
        <v>0</v>
      </c>
      <c r="BF151" s="207">
        <f>IF($U$151="snížená",$N$151,0)</f>
        <v>0</v>
      </c>
      <c r="BG151" s="207">
        <f>IF($U$151="zákl. přenesená",$N$151,0)</f>
        <v>0</v>
      </c>
      <c r="BH151" s="207">
        <f>IF($U$151="sníž. přenesená",$N$151,0)</f>
        <v>0</v>
      </c>
      <c r="BI151" s="207">
        <f>IF($U$151="nulová",$N$151,0)</f>
        <v>0</v>
      </c>
      <c r="BJ151" s="122" t="s">
        <v>19</v>
      </c>
      <c r="BK151" s="207">
        <f>ROUND($L$151*$K$151,2)</f>
        <v>0</v>
      </c>
      <c r="BL151" s="122" t="s">
        <v>135</v>
      </c>
      <c r="BM151" s="122" t="s">
        <v>210</v>
      </c>
    </row>
    <row r="152" spans="2:65" s="188" customFormat="1" ht="30.75" customHeight="1">
      <c r="B152" s="189"/>
      <c r="C152" s="190"/>
      <c r="D152" s="198" t="s">
        <v>316</v>
      </c>
      <c r="E152" s="198"/>
      <c r="F152" s="198"/>
      <c r="G152" s="198"/>
      <c r="H152" s="198"/>
      <c r="I152" s="198"/>
      <c r="J152" s="198"/>
      <c r="K152" s="198"/>
      <c r="L152" s="198"/>
      <c r="M152" s="198"/>
      <c r="N152" s="466">
        <f>$BK$152</f>
        <v>0</v>
      </c>
      <c r="O152" s="465"/>
      <c r="P152" s="465"/>
      <c r="Q152" s="465"/>
      <c r="R152" s="192"/>
      <c r="T152" s="193"/>
      <c r="U152" s="190"/>
      <c r="V152" s="190"/>
      <c r="W152" s="194">
        <f>SUM($W$153:$W$156)</f>
        <v>16.297599999999999</v>
      </c>
      <c r="X152" s="190"/>
      <c r="Y152" s="194">
        <f>SUM($Y$153:$Y$156)</f>
        <v>0</v>
      </c>
      <c r="Z152" s="190"/>
      <c r="AA152" s="195">
        <f>SUM($AA$153:$AA$156)</f>
        <v>0</v>
      </c>
      <c r="AR152" s="196" t="s">
        <v>19</v>
      </c>
      <c r="AT152" s="196" t="s">
        <v>73</v>
      </c>
      <c r="AU152" s="196" t="s">
        <v>19</v>
      </c>
      <c r="AY152" s="196" t="s">
        <v>130</v>
      </c>
      <c r="BK152" s="197">
        <f>SUM($BK$153:$BK$156)</f>
        <v>0</v>
      </c>
    </row>
    <row r="153" spans="2:65" s="122" customFormat="1" ht="39" customHeight="1">
      <c r="B153" s="123"/>
      <c r="C153" s="199" t="s">
        <v>233</v>
      </c>
      <c r="D153" s="199" t="s">
        <v>131</v>
      </c>
      <c r="E153" s="200" t="s">
        <v>317</v>
      </c>
      <c r="F153" s="459" t="s">
        <v>318</v>
      </c>
      <c r="G153" s="460"/>
      <c r="H153" s="460"/>
      <c r="I153" s="460"/>
      <c r="J153" s="201" t="s">
        <v>213</v>
      </c>
      <c r="K153" s="202">
        <v>9.26</v>
      </c>
      <c r="L153" s="461"/>
      <c r="M153" s="460"/>
      <c r="N153" s="461">
        <f>ROUND($L$153*$K$153,2)</f>
        <v>0</v>
      </c>
      <c r="O153" s="460"/>
      <c r="P153" s="460"/>
      <c r="Q153" s="460"/>
      <c r="R153" s="126"/>
      <c r="T153" s="203"/>
      <c r="U153" s="204" t="s">
        <v>40</v>
      </c>
      <c r="V153" s="205">
        <v>1.569</v>
      </c>
      <c r="W153" s="205">
        <f>$V$153*$K$153</f>
        <v>14.528939999999999</v>
      </c>
      <c r="X153" s="205">
        <v>0</v>
      </c>
      <c r="Y153" s="205">
        <f>$X$153*$K$153</f>
        <v>0</v>
      </c>
      <c r="Z153" s="205">
        <v>0</v>
      </c>
      <c r="AA153" s="206">
        <f>$Z$153*$K$153</f>
        <v>0</v>
      </c>
      <c r="AR153" s="122" t="s">
        <v>135</v>
      </c>
      <c r="AT153" s="122" t="s">
        <v>131</v>
      </c>
      <c r="AU153" s="122" t="s">
        <v>92</v>
      </c>
      <c r="AY153" s="122" t="s">
        <v>130</v>
      </c>
      <c r="BE153" s="207">
        <f>IF($U$153="základní",$N$153,0)</f>
        <v>0</v>
      </c>
      <c r="BF153" s="207">
        <f>IF($U$153="snížená",$N$153,0)</f>
        <v>0</v>
      </c>
      <c r="BG153" s="207">
        <f>IF($U$153="zákl. přenesená",$N$153,0)</f>
        <v>0</v>
      </c>
      <c r="BH153" s="207">
        <f>IF($U$153="sníž. přenesená",$N$153,0)</f>
        <v>0</v>
      </c>
      <c r="BI153" s="207">
        <f>IF($U$153="nulová",$N$153,0)</f>
        <v>0</v>
      </c>
      <c r="BJ153" s="122" t="s">
        <v>19</v>
      </c>
      <c r="BK153" s="207">
        <f>ROUND($L$153*$K$153,2)</f>
        <v>0</v>
      </c>
      <c r="BL153" s="122" t="s">
        <v>135</v>
      </c>
      <c r="BM153" s="122" t="s">
        <v>319</v>
      </c>
    </row>
    <row r="154" spans="2:65" s="122" customFormat="1" ht="27" customHeight="1">
      <c r="B154" s="123"/>
      <c r="C154" s="199" t="s">
        <v>238</v>
      </c>
      <c r="D154" s="199" t="s">
        <v>131</v>
      </c>
      <c r="E154" s="200" t="s">
        <v>320</v>
      </c>
      <c r="F154" s="459" t="s">
        <v>321</v>
      </c>
      <c r="G154" s="460"/>
      <c r="H154" s="460"/>
      <c r="I154" s="460"/>
      <c r="J154" s="201" t="s">
        <v>213</v>
      </c>
      <c r="K154" s="202">
        <v>9.26</v>
      </c>
      <c r="L154" s="461"/>
      <c r="M154" s="460"/>
      <c r="N154" s="461">
        <f>ROUND($L$154*$K$154,2)</f>
        <v>0</v>
      </c>
      <c r="O154" s="460"/>
      <c r="P154" s="460"/>
      <c r="Q154" s="460"/>
      <c r="R154" s="126"/>
      <c r="T154" s="203"/>
      <c r="U154" s="204" t="s">
        <v>40</v>
      </c>
      <c r="V154" s="205">
        <v>0.125</v>
      </c>
      <c r="W154" s="205">
        <f>$V$154*$K$154</f>
        <v>1.1575</v>
      </c>
      <c r="X154" s="205">
        <v>0</v>
      </c>
      <c r="Y154" s="205">
        <f>$X$154*$K$154</f>
        <v>0</v>
      </c>
      <c r="Z154" s="205">
        <v>0</v>
      </c>
      <c r="AA154" s="206">
        <f>$Z$154*$K$154</f>
        <v>0</v>
      </c>
      <c r="AR154" s="122" t="s">
        <v>135</v>
      </c>
      <c r="AT154" s="122" t="s">
        <v>131</v>
      </c>
      <c r="AU154" s="122" t="s">
        <v>92</v>
      </c>
      <c r="AY154" s="122" t="s">
        <v>130</v>
      </c>
      <c r="BE154" s="207">
        <f>IF($U$154="základní",$N$154,0)</f>
        <v>0</v>
      </c>
      <c r="BF154" s="207">
        <f>IF($U$154="snížená",$N$154,0)</f>
        <v>0</v>
      </c>
      <c r="BG154" s="207">
        <f>IF($U$154="zákl. přenesená",$N$154,0)</f>
        <v>0</v>
      </c>
      <c r="BH154" s="207">
        <f>IF($U$154="sníž. přenesená",$N$154,0)</f>
        <v>0</v>
      </c>
      <c r="BI154" s="207">
        <f>IF($U$154="nulová",$N$154,0)</f>
        <v>0</v>
      </c>
      <c r="BJ154" s="122" t="s">
        <v>19</v>
      </c>
      <c r="BK154" s="207">
        <f>ROUND($L$154*$K$154,2)</f>
        <v>0</v>
      </c>
      <c r="BL154" s="122" t="s">
        <v>135</v>
      </c>
      <c r="BM154" s="122" t="s">
        <v>322</v>
      </c>
    </row>
    <row r="155" spans="2:65" s="122" customFormat="1" ht="27" customHeight="1">
      <c r="B155" s="123"/>
      <c r="C155" s="199" t="s">
        <v>242</v>
      </c>
      <c r="D155" s="199" t="s">
        <v>131</v>
      </c>
      <c r="E155" s="200" t="s">
        <v>323</v>
      </c>
      <c r="F155" s="459" t="s">
        <v>324</v>
      </c>
      <c r="G155" s="460"/>
      <c r="H155" s="460"/>
      <c r="I155" s="460"/>
      <c r="J155" s="201" t="s">
        <v>213</v>
      </c>
      <c r="K155" s="202">
        <v>101.86</v>
      </c>
      <c r="L155" s="461"/>
      <c r="M155" s="460"/>
      <c r="N155" s="461">
        <f>ROUND($L$155*$K$155,2)</f>
        <v>0</v>
      </c>
      <c r="O155" s="460"/>
      <c r="P155" s="460"/>
      <c r="Q155" s="460"/>
      <c r="R155" s="126"/>
      <c r="T155" s="203"/>
      <c r="U155" s="204" t="s">
        <v>40</v>
      </c>
      <c r="V155" s="205">
        <v>6.0000000000000001E-3</v>
      </c>
      <c r="W155" s="205">
        <f>$V$155*$K$155</f>
        <v>0.61116000000000004</v>
      </c>
      <c r="X155" s="205">
        <v>0</v>
      </c>
      <c r="Y155" s="205">
        <f>$X$155*$K$155</f>
        <v>0</v>
      </c>
      <c r="Z155" s="205">
        <v>0</v>
      </c>
      <c r="AA155" s="206">
        <f>$Z$155*$K$155</f>
        <v>0</v>
      </c>
      <c r="AR155" s="122" t="s">
        <v>135</v>
      </c>
      <c r="AT155" s="122" t="s">
        <v>131</v>
      </c>
      <c r="AU155" s="122" t="s">
        <v>92</v>
      </c>
      <c r="AY155" s="122" t="s">
        <v>130</v>
      </c>
      <c r="BE155" s="207">
        <f>IF($U$155="základní",$N$155,0)</f>
        <v>0</v>
      </c>
      <c r="BF155" s="207">
        <f>IF($U$155="snížená",$N$155,0)</f>
        <v>0</v>
      </c>
      <c r="BG155" s="207">
        <f>IF($U$155="zákl. přenesená",$N$155,0)</f>
        <v>0</v>
      </c>
      <c r="BH155" s="207">
        <f>IF($U$155="sníž. přenesená",$N$155,0)</f>
        <v>0</v>
      </c>
      <c r="BI155" s="207">
        <f>IF($U$155="nulová",$N$155,0)</f>
        <v>0</v>
      </c>
      <c r="BJ155" s="122" t="s">
        <v>19</v>
      </c>
      <c r="BK155" s="207">
        <f>ROUND($L$155*$K$155,2)</f>
        <v>0</v>
      </c>
      <c r="BL155" s="122" t="s">
        <v>135</v>
      </c>
      <c r="BM155" s="122" t="s">
        <v>325</v>
      </c>
    </row>
    <row r="156" spans="2:65" s="122" customFormat="1" ht="27" customHeight="1">
      <c r="B156" s="123"/>
      <c r="C156" s="199" t="s">
        <v>246</v>
      </c>
      <c r="D156" s="199" t="s">
        <v>131</v>
      </c>
      <c r="E156" s="200" t="s">
        <v>326</v>
      </c>
      <c r="F156" s="459" t="s">
        <v>327</v>
      </c>
      <c r="G156" s="460"/>
      <c r="H156" s="460"/>
      <c r="I156" s="460"/>
      <c r="J156" s="201" t="s">
        <v>213</v>
      </c>
      <c r="K156" s="202">
        <v>9.26</v>
      </c>
      <c r="L156" s="461"/>
      <c r="M156" s="460"/>
      <c r="N156" s="461">
        <f>ROUND($L$156*$K$156,2)</f>
        <v>0</v>
      </c>
      <c r="O156" s="460"/>
      <c r="P156" s="460"/>
      <c r="Q156" s="460"/>
      <c r="R156" s="126"/>
      <c r="T156" s="203"/>
      <c r="U156" s="204" t="s">
        <v>40</v>
      </c>
      <c r="V156" s="205">
        <v>0</v>
      </c>
      <c r="W156" s="205">
        <f>$V$156*$K$156</f>
        <v>0</v>
      </c>
      <c r="X156" s="205">
        <v>0</v>
      </c>
      <c r="Y156" s="205">
        <f>$X$156*$K$156</f>
        <v>0</v>
      </c>
      <c r="Z156" s="205">
        <v>0</v>
      </c>
      <c r="AA156" s="206">
        <f>$Z$156*$K$156</f>
        <v>0</v>
      </c>
      <c r="AR156" s="122" t="s">
        <v>135</v>
      </c>
      <c r="AT156" s="122" t="s">
        <v>131</v>
      </c>
      <c r="AU156" s="122" t="s">
        <v>92</v>
      </c>
      <c r="AY156" s="122" t="s">
        <v>130</v>
      </c>
      <c r="BE156" s="207">
        <f>IF($U$156="základní",$N$156,0)</f>
        <v>0</v>
      </c>
      <c r="BF156" s="207">
        <f>IF($U$156="snížená",$N$156,0)</f>
        <v>0</v>
      </c>
      <c r="BG156" s="207">
        <f>IF($U$156="zákl. přenesená",$N$156,0)</f>
        <v>0</v>
      </c>
      <c r="BH156" s="207">
        <f>IF($U$156="sníž. přenesená",$N$156,0)</f>
        <v>0</v>
      </c>
      <c r="BI156" s="207">
        <f>IF($U$156="nulová",$N$156,0)</f>
        <v>0</v>
      </c>
      <c r="BJ156" s="122" t="s">
        <v>19</v>
      </c>
      <c r="BK156" s="207">
        <f>ROUND($L$156*$K$156,2)</f>
        <v>0</v>
      </c>
      <c r="BL156" s="122" t="s">
        <v>135</v>
      </c>
      <c r="BM156" s="122" t="s">
        <v>328</v>
      </c>
    </row>
    <row r="157" spans="2:65" s="188" customFormat="1" ht="30.75" customHeight="1">
      <c r="B157" s="189"/>
      <c r="C157" s="190"/>
      <c r="D157" s="198" t="s">
        <v>107</v>
      </c>
      <c r="E157" s="198"/>
      <c r="F157" s="198"/>
      <c r="G157" s="198"/>
      <c r="H157" s="198"/>
      <c r="I157" s="198"/>
      <c r="J157" s="198"/>
      <c r="K157" s="198"/>
      <c r="L157" s="198"/>
      <c r="M157" s="198"/>
      <c r="N157" s="466">
        <f>$BK$157</f>
        <v>0</v>
      </c>
      <c r="O157" s="465"/>
      <c r="P157" s="465"/>
      <c r="Q157" s="465"/>
      <c r="R157" s="192"/>
      <c r="T157" s="193"/>
      <c r="U157" s="190"/>
      <c r="V157" s="190"/>
      <c r="W157" s="194">
        <f>$W$158</f>
        <v>6.0122850000000003</v>
      </c>
      <c r="X157" s="190"/>
      <c r="Y157" s="194">
        <f>$Y$158</f>
        <v>0</v>
      </c>
      <c r="Z157" s="190"/>
      <c r="AA157" s="195">
        <f>$AA$158</f>
        <v>0</v>
      </c>
      <c r="AR157" s="196" t="s">
        <v>19</v>
      </c>
      <c r="AT157" s="196" t="s">
        <v>73</v>
      </c>
      <c r="AU157" s="196" t="s">
        <v>19</v>
      </c>
      <c r="AY157" s="196" t="s">
        <v>130</v>
      </c>
      <c r="BK157" s="197">
        <f>$BK$158</f>
        <v>0</v>
      </c>
    </row>
    <row r="158" spans="2:65" s="122" customFormat="1" ht="15.75" customHeight="1">
      <c r="B158" s="123"/>
      <c r="C158" s="199" t="s">
        <v>250</v>
      </c>
      <c r="D158" s="199" t="s">
        <v>131</v>
      </c>
      <c r="E158" s="200" t="s">
        <v>211</v>
      </c>
      <c r="F158" s="459" t="s">
        <v>212</v>
      </c>
      <c r="G158" s="460"/>
      <c r="H158" s="460"/>
      <c r="I158" s="460"/>
      <c r="J158" s="201" t="s">
        <v>213</v>
      </c>
      <c r="K158" s="202">
        <v>7.2350000000000003</v>
      </c>
      <c r="L158" s="461"/>
      <c r="M158" s="460"/>
      <c r="N158" s="461">
        <f>ROUND($L$158*$K$158,2)</f>
        <v>0</v>
      </c>
      <c r="O158" s="460"/>
      <c r="P158" s="460"/>
      <c r="Q158" s="460"/>
      <c r="R158" s="126"/>
      <c r="T158" s="203"/>
      <c r="U158" s="204" t="s">
        <v>40</v>
      </c>
      <c r="V158" s="205">
        <v>0.83099999999999996</v>
      </c>
      <c r="W158" s="205">
        <f>$V$158*$K$158</f>
        <v>6.0122850000000003</v>
      </c>
      <c r="X158" s="205">
        <v>0</v>
      </c>
      <c r="Y158" s="205">
        <f>$X$158*$K$158</f>
        <v>0</v>
      </c>
      <c r="Z158" s="205">
        <v>0</v>
      </c>
      <c r="AA158" s="206">
        <f>$Z$158*$K$158</f>
        <v>0</v>
      </c>
      <c r="AR158" s="122" t="s">
        <v>135</v>
      </c>
      <c r="AT158" s="122" t="s">
        <v>131</v>
      </c>
      <c r="AU158" s="122" t="s">
        <v>92</v>
      </c>
      <c r="AY158" s="122" t="s">
        <v>130</v>
      </c>
      <c r="BE158" s="207">
        <f>IF($U$158="základní",$N$158,0)</f>
        <v>0</v>
      </c>
      <c r="BF158" s="207">
        <f>IF($U$158="snížená",$N$158,0)</f>
        <v>0</v>
      </c>
      <c r="BG158" s="207">
        <f>IF($U$158="zákl. přenesená",$N$158,0)</f>
        <v>0</v>
      </c>
      <c r="BH158" s="207">
        <f>IF($U$158="sníž. přenesená",$N$158,0)</f>
        <v>0</v>
      </c>
      <c r="BI158" s="207">
        <f>IF($U$158="nulová",$N$158,0)</f>
        <v>0</v>
      </c>
      <c r="BJ158" s="122" t="s">
        <v>19</v>
      </c>
      <c r="BK158" s="207">
        <f>ROUND($L$158*$K$158,2)</f>
        <v>0</v>
      </c>
      <c r="BL158" s="122" t="s">
        <v>135</v>
      </c>
      <c r="BM158" s="122" t="s">
        <v>214</v>
      </c>
    </row>
    <row r="159" spans="2:65" s="188" customFormat="1" ht="37.5" customHeight="1">
      <c r="B159" s="189"/>
      <c r="C159" s="190"/>
      <c r="D159" s="191" t="s">
        <v>108</v>
      </c>
      <c r="E159" s="191"/>
      <c r="F159" s="191"/>
      <c r="G159" s="191"/>
      <c r="H159" s="191"/>
      <c r="I159" s="191"/>
      <c r="J159" s="191"/>
      <c r="K159" s="191"/>
      <c r="L159" s="191"/>
      <c r="M159" s="191"/>
      <c r="N159" s="464">
        <f>$BK$159</f>
        <v>0</v>
      </c>
      <c r="O159" s="465"/>
      <c r="P159" s="465"/>
      <c r="Q159" s="465"/>
      <c r="R159" s="192"/>
      <c r="T159" s="193"/>
      <c r="U159" s="190"/>
      <c r="V159" s="190"/>
      <c r="W159" s="194">
        <f>$W$160+$W$165+$W$168+$W$179</f>
        <v>183.69443400000006</v>
      </c>
      <c r="X159" s="190"/>
      <c r="Y159" s="194">
        <f>$Y$160+$Y$165+$Y$168+$Y$179</f>
        <v>1.5070169400000002</v>
      </c>
      <c r="Z159" s="190"/>
      <c r="AA159" s="195">
        <f>$AA$160+$AA$165+$AA$168+$AA$179</f>
        <v>2.9897563200000006</v>
      </c>
      <c r="AR159" s="196" t="s">
        <v>92</v>
      </c>
      <c r="AT159" s="196" t="s">
        <v>73</v>
      </c>
      <c r="AU159" s="196" t="s">
        <v>74</v>
      </c>
      <c r="AY159" s="196" t="s">
        <v>130</v>
      </c>
      <c r="BK159" s="197">
        <f>$BK$160+$BK$165+$BK$168+$BK$179</f>
        <v>0</v>
      </c>
    </row>
    <row r="160" spans="2:65" s="188" customFormat="1" ht="21" customHeight="1">
      <c r="B160" s="189"/>
      <c r="C160" s="190"/>
      <c r="D160" s="198" t="s">
        <v>109</v>
      </c>
      <c r="E160" s="198"/>
      <c r="F160" s="198"/>
      <c r="G160" s="198"/>
      <c r="H160" s="198"/>
      <c r="I160" s="198"/>
      <c r="J160" s="198"/>
      <c r="K160" s="198"/>
      <c r="L160" s="198"/>
      <c r="M160" s="198"/>
      <c r="N160" s="466">
        <f>$BK$160</f>
        <v>0</v>
      </c>
      <c r="O160" s="465"/>
      <c r="P160" s="465"/>
      <c r="Q160" s="465"/>
      <c r="R160" s="192"/>
      <c r="T160" s="193"/>
      <c r="U160" s="190"/>
      <c r="V160" s="190"/>
      <c r="W160" s="194">
        <f>SUM($W$161:$W$164)</f>
        <v>6.4315020000000009</v>
      </c>
      <c r="X160" s="190"/>
      <c r="Y160" s="194">
        <f>SUM($Y$161:$Y$164)</f>
        <v>6.6199800000000003E-2</v>
      </c>
      <c r="Z160" s="190"/>
      <c r="AA160" s="195">
        <f>SUM($AA$161:$AA$164)</f>
        <v>0.13986000000000001</v>
      </c>
      <c r="AR160" s="196" t="s">
        <v>92</v>
      </c>
      <c r="AT160" s="196" t="s">
        <v>73</v>
      </c>
      <c r="AU160" s="196" t="s">
        <v>19</v>
      </c>
      <c r="AY160" s="196" t="s">
        <v>130</v>
      </c>
      <c r="BK160" s="197">
        <f>SUM($BK$161:$BK$164)</f>
        <v>0</v>
      </c>
    </row>
    <row r="161" spans="2:65" s="122" customFormat="1" ht="27" customHeight="1">
      <c r="B161" s="123"/>
      <c r="C161" s="199" t="s">
        <v>254</v>
      </c>
      <c r="D161" s="199" t="s">
        <v>131</v>
      </c>
      <c r="E161" s="200" t="s">
        <v>216</v>
      </c>
      <c r="F161" s="459" t="s">
        <v>217</v>
      </c>
      <c r="G161" s="460"/>
      <c r="H161" s="460"/>
      <c r="I161" s="460"/>
      <c r="J161" s="201" t="s">
        <v>134</v>
      </c>
      <c r="K161" s="202">
        <v>19.98</v>
      </c>
      <c r="L161" s="461"/>
      <c r="M161" s="460"/>
      <c r="N161" s="461">
        <f>ROUND($L$161*$K$161,2)</f>
        <v>0</v>
      </c>
      <c r="O161" s="460"/>
      <c r="P161" s="460"/>
      <c r="Q161" s="460"/>
      <c r="R161" s="126"/>
      <c r="T161" s="203"/>
      <c r="U161" s="204" t="s">
        <v>40</v>
      </c>
      <c r="V161" s="205">
        <v>0.12</v>
      </c>
      <c r="W161" s="205">
        <f>$V$161*$K$161</f>
        <v>2.3976000000000002</v>
      </c>
      <c r="X161" s="205">
        <v>0</v>
      </c>
      <c r="Y161" s="205">
        <f>$X$161*$K$161</f>
        <v>0</v>
      </c>
      <c r="Z161" s="205">
        <v>7.0000000000000001E-3</v>
      </c>
      <c r="AA161" s="206">
        <f>$Z$161*$K$161</f>
        <v>0.13986000000000001</v>
      </c>
      <c r="AR161" s="122" t="s">
        <v>191</v>
      </c>
      <c r="AT161" s="122" t="s">
        <v>131</v>
      </c>
      <c r="AU161" s="122" t="s">
        <v>92</v>
      </c>
      <c r="AY161" s="122" t="s">
        <v>130</v>
      </c>
      <c r="BE161" s="207">
        <f>IF($U$161="základní",$N$161,0)</f>
        <v>0</v>
      </c>
      <c r="BF161" s="207">
        <f>IF($U$161="snížená",$N$161,0)</f>
        <v>0</v>
      </c>
      <c r="BG161" s="207">
        <f>IF($U$161="zákl. přenesená",$N$161,0)</f>
        <v>0</v>
      </c>
      <c r="BH161" s="207">
        <f>IF($U$161="sníž. přenesená",$N$161,0)</f>
        <v>0</v>
      </c>
      <c r="BI161" s="207">
        <f>IF($U$161="nulová",$N$161,0)</f>
        <v>0</v>
      </c>
      <c r="BJ161" s="122" t="s">
        <v>19</v>
      </c>
      <c r="BK161" s="207">
        <f>ROUND($L$161*$K$161,2)</f>
        <v>0</v>
      </c>
      <c r="BL161" s="122" t="s">
        <v>191</v>
      </c>
      <c r="BM161" s="122" t="s">
        <v>218</v>
      </c>
    </row>
    <row r="162" spans="2:65" s="122" customFormat="1" ht="27" customHeight="1">
      <c r="B162" s="123"/>
      <c r="C162" s="199" t="s">
        <v>227</v>
      </c>
      <c r="D162" s="199" t="s">
        <v>131</v>
      </c>
      <c r="E162" s="200" t="s">
        <v>220</v>
      </c>
      <c r="F162" s="459" t="s">
        <v>221</v>
      </c>
      <c r="G162" s="460"/>
      <c r="H162" s="460"/>
      <c r="I162" s="460"/>
      <c r="J162" s="201" t="s">
        <v>134</v>
      </c>
      <c r="K162" s="202">
        <v>19.98</v>
      </c>
      <c r="L162" s="461"/>
      <c r="M162" s="460"/>
      <c r="N162" s="461">
        <f>ROUND($L$162*$K$162,2)</f>
        <v>0</v>
      </c>
      <c r="O162" s="460"/>
      <c r="P162" s="460"/>
      <c r="Q162" s="460"/>
      <c r="R162" s="126"/>
      <c r="T162" s="203"/>
      <c r="U162" s="204" t="s">
        <v>40</v>
      </c>
      <c r="V162" s="205">
        <v>0.188</v>
      </c>
      <c r="W162" s="205">
        <f>$V$162*$K$162</f>
        <v>3.75624</v>
      </c>
      <c r="X162" s="205">
        <v>1.0000000000000001E-5</v>
      </c>
      <c r="Y162" s="205">
        <f>$X$162*$K$162</f>
        <v>1.9980000000000003E-4</v>
      </c>
      <c r="Z162" s="205">
        <v>0</v>
      </c>
      <c r="AA162" s="206">
        <f>$Z$162*$K$162</f>
        <v>0</v>
      </c>
      <c r="AR162" s="122" t="s">
        <v>191</v>
      </c>
      <c r="AT162" s="122" t="s">
        <v>131</v>
      </c>
      <c r="AU162" s="122" t="s">
        <v>92</v>
      </c>
      <c r="AY162" s="122" t="s">
        <v>130</v>
      </c>
      <c r="BE162" s="207">
        <f>IF($U$162="základní",$N$162,0)</f>
        <v>0</v>
      </c>
      <c r="BF162" s="207">
        <f>IF($U$162="snížená",$N$162,0)</f>
        <v>0</v>
      </c>
      <c r="BG162" s="207">
        <f>IF($U$162="zákl. přenesená",$N$162,0)</f>
        <v>0</v>
      </c>
      <c r="BH162" s="207">
        <f>IF($U$162="sníž. přenesená",$N$162,0)</f>
        <v>0</v>
      </c>
      <c r="BI162" s="207">
        <f>IF($U$162="nulová",$N$162,0)</f>
        <v>0</v>
      </c>
      <c r="BJ162" s="122" t="s">
        <v>19</v>
      </c>
      <c r="BK162" s="207">
        <f>ROUND($L$162*$K$162,2)</f>
        <v>0</v>
      </c>
      <c r="BL162" s="122" t="s">
        <v>191</v>
      </c>
      <c r="BM162" s="122" t="s">
        <v>222</v>
      </c>
    </row>
    <row r="163" spans="2:65" s="122" customFormat="1" ht="27" customHeight="1">
      <c r="B163" s="123"/>
      <c r="C163" s="343" t="s">
        <v>261</v>
      </c>
      <c r="D163" s="343" t="s">
        <v>141</v>
      </c>
      <c r="E163" s="344" t="s">
        <v>224</v>
      </c>
      <c r="F163" s="517" t="s">
        <v>225</v>
      </c>
      <c r="G163" s="518"/>
      <c r="H163" s="518"/>
      <c r="I163" s="518"/>
      <c r="J163" s="345" t="s">
        <v>226</v>
      </c>
      <c r="K163" s="346">
        <v>0.12</v>
      </c>
      <c r="L163" s="519"/>
      <c r="M163" s="518"/>
      <c r="N163" s="519">
        <f>ROUND($L$163*$K$163,2)</f>
        <v>0</v>
      </c>
      <c r="O163" s="460"/>
      <c r="P163" s="460"/>
      <c r="Q163" s="460"/>
      <c r="R163" s="126"/>
      <c r="T163" s="203"/>
      <c r="U163" s="204" t="s">
        <v>40</v>
      </c>
      <c r="V163" s="205">
        <v>0</v>
      </c>
      <c r="W163" s="205">
        <f>$V$163*$K$163</f>
        <v>0</v>
      </c>
      <c r="X163" s="205">
        <v>0.55000000000000004</v>
      </c>
      <c r="Y163" s="205">
        <f>$X$163*$K$163</f>
        <v>6.6000000000000003E-2</v>
      </c>
      <c r="Z163" s="205">
        <v>0</v>
      </c>
      <c r="AA163" s="206">
        <f>$Z$163*$K$163</f>
        <v>0</v>
      </c>
      <c r="AR163" s="122" t="s">
        <v>227</v>
      </c>
      <c r="AT163" s="122" t="s">
        <v>141</v>
      </c>
      <c r="AU163" s="122" t="s">
        <v>92</v>
      </c>
      <c r="AY163" s="122" t="s">
        <v>130</v>
      </c>
      <c r="BE163" s="207">
        <f>IF($U$163="základní",$N$163,0)</f>
        <v>0</v>
      </c>
      <c r="BF163" s="207">
        <f>IF($U$163="snížená",$N$163,0)</f>
        <v>0</v>
      </c>
      <c r="BG163" s="207">
        <f>IF($U$163="zákl. přenesená",$N$163,0)</f>
        <v>0</v>
      </c>
      <c r="BH163" s="207">
        <f>IF($U$163="sníž. přenesená",$N$163,0)</f>
        <v>0</v>
      </c>
      <c r="BI163" s="207">
        <f>IF($U$163="nulová",$N$163,0)</f>
        <v>0</v>
      </c>
      <c r="BJ163" s="122" t="s">
        <v>19</v>
      </c>
      <c r="BK163" s="207">
        <f>ROUND($L$163*$K$163,2)</f>
        <v>0</v>
      </c>
      <c r="BL163" s="122" t="s">
        <v>191</v>
      </c>
      <c r="BM163" s="122" t="s">
        <v>228</v>
      </c>
    </row>
    <row r="164" spans="2:65" s="122" customFormat="1" ht="27" customHeight="1">
      <c r="B164" s="123"/>
      <c r="C164" s="199" t="s">
        <v>265</v>
      </c>
      <c r="D164" s="199" t="s">
        <v>131</v>
      </c>
      <c r="E164" s="200" t="s">
        <v>230</v>
      </c>
      <c r="F164" s="459" t="s">
        <v>231</v>
      </c>
      <c r="G164" s="460"/>
      <c r="H164" s="460"/>
      <c r="I164" s="460"/>
      <c r="J164" s="201" t="s">
        <v>213</v>
      </c>
      <c r="K164" s="202">
        <v>6.6000000000000003E-2</v>
      </c>
      <c r="L164" s="461"/>
      <c r="M164" s="460"/>
      <c r="N164" s="461">
        <f>ROUND($L$164*$K$164,2)</f>
        <v>0</v>
      </c>
      <c r="O164" s="460"/>
      <c r="P164" s="460"/>
      <c r="Q164" s="460"/>
      <c r="R164" s="126"/>
      <c r="T164" s="203"/>
      <c r="U164" s="204" t="s">
        <v>40</v>
      </c>
      <c r="V164" s="205">
        <v>4.2069999999999999</v>
      </c>
      <c r="W164" s="205">
        <f>$V$164*$K$164</f>
        <v>0.27766200000000002</v>
      </c>
      <c r="X164" s="205">
        <v>0</v>
      </c>
      <c r="Y164" s="205">
        <f>$X$164*$K$164</f>
        <v>0</v>
      </c>
      <c r="Z164" s="205">
        <v>0</v>
      </c>
      <c r="AA164" s="206">
        <f>$Z$164*$K$164</f>
        <v>0</v>
      </c>
      <c r="AR164" s="122" t="s">
        <v>191</v>
      </c>
      <c r="AT164" s="122" t="s">
        <v>131</v>
      </c>
      <c r="AU164" s="122" t="s">
        <v>92</v>
      </c>
      <c r="AY164" s="122" t="s">
        <v>130</v>
      </c>
      <c r="BE164" s="207">
        <f>IF($U$164="základní",$N$164,0)</f>
        <v>0</v>
      </c>
      <c r="BF164" s="207">
        <f>IF($U$164="snížená",$N$164,0)</f>
        <v>0</v>
      </c>
      <c r="BG164" s="207">
        <f>IF($U$164="zákl. přenesená",$N$164,0)</f>
        <v>0</v>
      </c>
      <c r="BH164" s="207">
        <f>IF($U$164="sníž. přenesená",$N$164,0)</f>
        <v>0</v>
      </c>
      <c r="BI164" s="207">
        <f>IF($U$164="nulová",$N$164,0)</f>
        <v>0</v>
      </c>
      <c r="BJ164" s="122" t="s">
        <v>19</v>
      </c>
      <c r="BK164" s="207">
        <f>ROUND($L$164*$K$164,2)</f>
        <v>0</v>
      </c>
      <c r="BL164" s="122" t="s">
        <v>191</v>
      </c>
      <c r="BM164" s="122" t="s">
        <v>232</v>
      </c>
    </row>
    <row r="165" spans="2:65" s="188" customFormat="1" ht="30.75" customHeight="1">
      <c r="B165" s="189"/>
      <c r="C165" s="190"/>
      <c r="D165" s="198" t="s">
        <v>110</v>
      </c>
      <c r="E165" s="198"/>
      <c r="F165" s="198"/>
      <c r="G165" s="198"/>
      <c r="H165" s="198"/>
      <c r="I165" s="198"/>
      <c r="J165" s="198"/>
      <c r="K165" s="198"/>
      <c r="L165" s="198"/>
      <c r="M165" s="198"/>
      <c r="N165" s="466">
        <f>$BK$165</f>
        <v>0</v>
      </c>
      <c r="O165" s="465"/>
      <c r="P165" s="465"/>
      <c r="Q165" s="465"/>
      <c r="R165" s="192"/>
      <c r="T165" s="193"/>
      <c r="U165" s="190"/>
      <c r="V165" s="190"/>
      <c r="W165" s="194">
        <f>SUM($W$166:$W$167)</f>
        <v>11.664720000000001</v>
      </c>
      <c r="X165" s="190"/>
      <c r="Y165" s="194">
        <f>SUM($Y$166:$Y$167)</f>
        <v>0.16030800000000001</v>
      </c>
      <c r="Z165" s="190"/>
      <c r="AA165" s="195">
        <f>SUM($AA$166:$AA$167)</f>
        <v>0</v>
      </c>
      <c r="AR165" s="196" t="s">
        <v>92</v>
      </c>
      <c r="AT165" s="196" t="s">
        <v>73</v>
      </c>
      <c r="AU165" s="196" t="s">
        <v>19</v>
      </c>
      <c r="AY165" s="196" t="s">
        <v>130</v>
      </c>
      <c r="BK165" s="197">
        <f>SUM($BK$166:$BK$167)</f>
        <v>0</v>
      </c>
    </row>
    <row r="166" spans="2:65" s="122" customFormat="1" ht="27" customHeight="1">
      <c r="B166" s="123"/>
      <c r="C166" s="199" t="s">
        <v>269</v>
      </c>
      <c r="D166" s="199" t="s">
        <v>131</v>
      </c>
      <c r="E166" s="200" t="s">
        <v>234</v>
      </c>
      <c r="F166" s="459" t="s">
        <v>235</v>
      </c>
      <c r="G166" s="460"/>
      <c r="H166" s="460"/>
      <c r="I166" s="460"/>
      <c r="J166" s="201" t="s">
        <v>236</v>
      </c>
      <c r="K166" s="202">
        <v>36.6</v>
      </c>
      <c r="L166" s="461"/>
      <c r="M166" s="460"/>
      <c r="N166" s="461">
        <f>ROUND($L$166*$K$166,2)</f>
        <v>0</v>
      </c>
      <c r="O166" s="460"/>
      <c r="P166" s="460"/>
      <c r="Q166" s="460"/>
      <c r="R166" s="126"/>
      <c r="T166" s="203"/>
      <c r="U166" s="204" t="s">
        <v>40</v>
      </c>
      <c r="V166" s="205">
        <v>0.29799999999999999</v>
      </c>
      <c r="W166" s="205">
        <f>$V$166*$K$166</f>
        <v>10.9068</v>
      </c>
      <c r="X166" s="205">
        <v>4.3800000000000002E-3</v>
      </c>
      <c r="Y166" s="205">
        <f>$X$166*$K$166</f>
        <v>0.16030800000000001</v>
      </c>
      <c r="Z166" s="205">
        <v>0</v>
      </c>
      <c r="AA166" s="206">
        <f>$Z$166*$K$166</f>
        <v>0</v>
      </c>
      <c r="AR166" s="122" t="s">
        <v>191</v>
      </c>
      <c r="AT166" s="122" t="s">
        <v>131</v>
      </c>
      <c r="AU166" s="122" t="s">
        <v>92</v>
      </c>
      <c r="AY166" s="122" t="s">
        <v>130</v>
      </c>
      <c r="BE166" s="207">
        <f>IF($U$166="základní",$N$166,0)</f>
        <v>0</v>
      </c>
      <c r="BF166" s="207">
        <f>IF($U$166="snížená",$N$166,0)</f>
        <v>0</v>
      </c>
      <c r="BG166" s="207">
        <f>IF($U$166="zákl. přenesená",$N$166,0)</f>
        <v>0</v>
      </c>
      <c r="BH166" s="207">
        <f>IF($U$166="sníž. přenesená",$N$166,0)</f>
        <v>0</v>
      </c>
      <c r="BI166" s="207">
        <f>IF($U$166="nulová",$N$166,0)</f>
        <v>0</v>
      </c>
      <c r="BJ166" s="122" t="s">
        <v>19</v>
      </c>
      <c r="BK166" s="207">
        <f>ROUND($L$166*$K$166,2)</f>
        <v>0</v>
      </c>
      <c r="BL166" s="122" t="s">
        <v>191</v>
      </c>
      <c r="BM166" s="122" t="s">
        <v>237</v>
      </c>
    </row>
    <row r="167" spans="2:65" s="122" customFormat="1" ht="27" customHeight="1">
      <c r="B167" s="123"/>
      <c r="C167" s="199" t="s">
        <v>273</v>
      </c>
      <c r="D167" s="199" t="s">
        <v>131</v>
      </c>
      <c r="E167" s="200" t="s">
        <v>239</v>
      </c>
      <c r="F167" s="459" t="s">
        <v>240</v>
      </c>
      <c r="G167" s="460"/>
      <c r="H167" s="460"/>
      <c r="I167" s="460"/>
      <c r="J167" s="201" t="s">
        <v>213</v>
      </c>
      <c r="K167" s="202">
        <v>0.16</v>
      </c>
      <c r="L167" s="461"/>
      <c r="M167" s="460"/>
      <c r="N167" s="461">
        <f>ROUND($L$167*$K$167,2)</f>
        <v>0</v>
      </c>
      <c r="O167" s="460"/>
      <c r="P167" s="460"/>
      <c r="Q167" s="460"/>
      <c r="R167" s="126"/>
      <c r="T167" s="203"/>
      <c r="U167" s="204" t="s">
        <v>40</v>
      </c>
      <c r="V167" s="205">
        <v>4.7370000000000001</v>
      </c>
      <c r="W167" s="205">
        <f>$V$167*$K$167</f>
        <v>0.75792000000000004</v>
      </c>
      <c r="X167" s="205">
        <v>0</v>
      </c>
      <c r="Y167" s="205">
        <f>$X$167*$K$167</f>
        <v>0</v>
      </c>
      <c r="Z167" s="205">
        <v>0</v>
      </c>
      <c r="AA167" s="206">
        <f>$Z$167*$K$167</f>
        <v>0</v>
      </c>
      <c r="AR167" s="122" t="s">
        <v>191</v>
      </c>
      <c r="AT167" s="122" t="s">
        <v>131</v>
      </c>
      <c r="AU167" s="122" t="s">
        <v>92</v>
      </c>
      <c r="AY167" s="122" t="s">
        <v>130</v>
      </c>
      <c r="BE167" s="207">
        <f>IF($U$167="základní",$N$167,0)</f>
        <v>0</v>
      </c>
      <c r="BF167" s="207">
        <f>IF($U$167="snížená",$N$167,0)</f>
        <v>0</v>
      </c>
      <c r="BG167" s="207">
        <f>IF($U$167="zákl. přenesená",$N$167,0)</f>
        <v>0</v>
      </c>
      <c r="BH167" s="207">
        <f>IF($U$167="sníž. přenesená",$N$167,0)</f>
        <v>0</v>
      </c>
      <c r="BI167" s="207">
        <f>IF($U$167="nulová",$N$167,0)</f>
        <v>0</v>
      </c>
      <c r="BJ167" s="122" t="s">
        <v>19</v>
      </c>
      <c r="BK167" s="207">
        <f>ROUND($L$167*$K$167,2)</f>
        <v>0</v>
      </c>
      <c r="BL167" s="122" t="s">
        <v>191</v>
      </c>
      <c r="BM167" s="122" t="s">
        <v>241</v>
      </c>
    </row>
    <row r="168" spans="2:65" s="188" customFormat="1" ht="30.75" customHeight="1">
      <c r="B168" s="189"/>
      <c r="C168" s="190"/>
      <c r="D168" s="198" t="s">
        <v>111</v>
      </c>
      <c r="E168" s="198"/>
      <c r="F168" s="198"/>
      <c r="G168" s="198"/>
      <c r="H168" s="198"/>
      <c r="I168" s="198"/>
      <c r="J168" s="198"/>
      <c r="K168" s="198"/>
      <c r="L168" s="198"/>
      <c r="M168" s="198"/>
      <c r="N168" s="466">
        <f>$BK$168</f>
        <v>0</v>
      </c>
      <c r="O168" s="465"/>
      <c r="P168" s="465"/>
      <c r="Q168" s="465"/>
      <c r="R168" s="192"/>
      <c r="T168" s="193"/>
      <c r="U168" s="190"/>
      <c r="V168" s="190"/>
      <c r="W168" s="194">
        <f>SUM($W$169:$W$178)</f>
        <v>150.32134200000004</v>
      </c>
      <c r="X168" s="190"/>
      <c r="Y168" s="194">
        <f>SUM($Y$169:$Y$178)</f>
        <v>1.22809944</v>
      </c>
      <c r="Z168" s="190"/>
      <c r="AA168" s="195">
        <f>SUM($AA$169:$AA$178)</f>
        <v>2.8498963200000005</v>
      </c>
      <c r="AR168" s="196" t="s">
        <v>92</v>
      </c>
      <c r="AT168" s="196" t="s">
        <v>73</v>
      </c>
      <c r="AU168" s="196" t="s">
        <v>19</v>
      </c>
      <c r="AY168" s="196" t="s">
        <v>130</v>
      </c>
      <c r="BK168" s="197">
        <f>SUM($BK$169:$BK$178)</f>
        <v>0</v>
      </c>
    </row>
    <row r="169" spans="2:65" s="122" customFormat="1" ht="27" customHeight="1">
      <c r="B169" s="123"/>
      <c r="C169" s="199" t="s">
        <v>277</v>
      </c>
      <c r="D169" s="199" t="s">
        <v>131</v>
      </c>
      <c r="E169" s="200" t="s">
        <v>243</v>
      </c>
      <c r="F169" s="459" t="s">
        <v>244</v>
      </c>
      <c r="G169" s="460"/>
      <c r="H169" s="460"/>
      <c r="I169" s="460"/>
      <c r="J169" s="201" t="s">
        <v>134</v>
      </c>
      <c r="K169" s="202">
        <v>19.986000000000001</v>
      </c>
      <c r="L169" s="461"/>
      <c r="M169" s="460"/>
      <c r="N169" s="461">
        <f>ROUND($L$169*$K$169,2)</f>
        <v>0</v>
      </c>
      <c r="O169" s="460"/>
      <c r="P169" s="460"/>
      <c r="Q169" s="460"/>
      <c r="R169" s="126"/>
      <c r="T169" s="203"/>
      <c r="U169" s="204" t="s">
        <v>40</v>
      </c>
      <c r="V169" s="205">
        <v>2.1779999999999999</v>
      </c>
      <c r="W169" s="205">
        <f>$V$169*$K$169</f>
        <v>43.529508</v>
      </c>
      <c r="X169" s="205">
        <v>0.05</v>
      </c>
      <c r="Y169" s="205">
        <f>$X$169*$K$169</f>
        <v>0.99930000000000008</v>
      </c>
      <c r="Z169" s="205">
        <v>0</v>
      </c>
      <c r="AA169" s="206">
        <f>$Z$169*$K$169</f>
        <v>0</v>
      </c>
      <c r="AR169" s="122" t="s">
        <v>191</v>
      </c>
      <c r="AT169" s="122" t="s">
        <v>131</v>
      </c>
      <c r="AU169" s="122" t="s">
        <v>92</v>
      </c>
      <c r="AY169" s="122" t="s">
        <v>130</v>
      </c>
      <c r="BE169" s="207">
        <f>IF($U$169="základní",$N$169,0)</f>
        <v>0</v>
      </c>
      <c r="BF169" s="207">
        <f>IF($U$169="snížená",$N$169,0)</f>
        <v>0</v>
      </c>
      <c r="BG169" s="207">
        <f>IF($U$169="zákl. přenesená",$N$169,0)</f>
        <v>0</v>
      </c>
      <c r="BH169" s="207">
        <f>IF($U$169="sníž. přenesená",$N$169,0)</f>
        <v>0</v>
      </c>
      <c r="BI169" s="207">
        <f>IF($U$169="nulová",$N$169,0)</f>
        <v>0</v>
      </c>
      <c r="BJ169" s="122" t="s">
        <v>19</v>
      </c>
      <c r="BK169" s="207">
        <f>ROUND($L$169*$K$169,2)</f>
        <v>0</v>
      </c>
      <c r="BL169" s="122" t="s">
        <v>191</v>
      </c>
      <c r="BM169" s="122" t="s">
        <v>245</v>
      </c>
    </row>
    <row r="170" spans="2:65" s="122" customFormat="1" ht="15.75" customHeight="1">
      <c r="B170" s="123"/>
      <c r="C170" s="199" t="s">
        <v>281</v>
      </c>
      <c r="D170" s="199" t="s">
        <v>131</v>
      </c>
      <c r="E170" s="200" t="s">
        <v>247</v>
      </c>
      <c r="F170" s="459" t="s">
        <v>248</v>
      </c>
      <c r="G170" s="460"/>
      <c r="H170" s="460"/>
      <c r="I170" s="460"/>
      <c r="J170" s="201" t="s">
        <v>236</v>
      </c>
      <c r="K170" s="202">
        <v>28.5</v>
      </c>
      <c r="L170" s="461"/>
      <c r="M170" s="460"/>
      <c r="N170" s="461">
        <f>ROUND($L$170*$K$170,2)</f>
        <v>0</v>
      </c>
      <c r="O170" s="460"/>
      <c r="P170" s="460"/>
      <c r="Q170" s="460"/>
      <c r="R170" s="126"/>
      <c r="T170" s="203"/>
      <c r="U170" s="204" t="s">
        <v>40</v>
      </c>
      <c r="V170" s="205">
        <v>2.367</v>
      </c>
      <c r="W170" s="205">
        <f>$V$170*$K$170</f>
        <v>67.459500000000006</v>
      </c>
      <c r="X170" s="205">
        <v>8.0000000000000002E-3</v>
      </c>
      <c r="Y170" s="205">
        <f>$X$170*$K$170</f>
        <v>0.22800000000000001</v>
      </c>
      <c r="Z170" s="205">
        <v>0</v>
      </c>
      <c r="AA170" s="206">
        <f>$Z$170*$K$170</f>
        <v>0</v>
      </c>
      <c r="AR170" s="122" t="s">
        <v>191</v>
      </c>
      <c r="AT170" s="122" t="s">
        <v>131</v>
      </c>
      <c r="AU170" s="122" t="s">
        <v>92</v>
      </c>
      <c r="AY170" s="122" t="s">
        <v>130</v>
      </c>
      <c r="BE170" s="207">
        <f>IF($U$170="základní",$N$170,0)</f>
        <v>0</v>
      </c>
      <c r="BF170" s="207">
        <f>IF($U$170="snížená",$N$170,0)</f>
        <v>0</v>
      </c>
      <c r="BG170" s="207">
        <f>IF($U$170="zákl. přenesená",$N$170,0)</f>
        <v>0</v>
      </c>
      <c r="BH170" s="207">
        <f>IF($U$170="sníž. přenesená",$N$170,0)</f>
        <v>0</v>
      </c>
      <c r="BI170" s="207">
        <f>IF($U$170="nulová",$N$170,0)</f>
        <v>0</v>
      </c>
      <c r="BJ170" s="122" t="s">
        <v>19</v>
      </c>
      <c r="BK170" s="207">
        <f>ROUND($L$170*$K$170,2)</f>
        <v>0</v>
      </c>
      <c r="BL170" s="122" t="s">
        <v>191</v>
      </c>
      <c r="BM170" s="122" t="s">
        <v>249</v>
      </c>
    </row>
    <row r="171" spans="2:65" s="122" customFormat="1" ht="39" customHeight="1">
      <c r="B171" s="123"/>
      <c r="C171" s="199" t="s">
        <v>292</v>
      </c>
      <c r="D171" s="199" t="s">
        <v>131</v>
      </c>
      <c r="E171" s="200" t="s">
        <v>251</v>
      </c>
      <c r="F171" s="459" t="s">
        <v>252</v>
      </c>
      <c r="G171" s="460"/>
      <c r="H171" s="460"/>
      <c r="I171" s="460"/>
      <c r="J171" s="201" t="s">
        <v>134</v>
      </c>
      <c r="K171" s="202">
        <v>19.986000000000001</v>
      </c>
      <c r="L171" s="461"/>
      <c r="M171" s="460"/>
      <c r="N171" s="461">
        <f>ROUND($L$171*$K$171,2)</f>
        <v>0</v>
      </c>
      <c r="O171" s="460"/>
      <c r="P171" s="460"/>
      <c r="Q171" s="460"/>
      <c r="R171" s="126"/>
      <c r="T171" s="203"/>
      <c r="U171" s="204" t="s">
        <v>40</v>
      </c>
      <c r="V171" s="205">
        <v>0.20699999999999999</v>
      </c>
      <c r="W171" s="205">
        <f>$V$171*$K$171</f>
        <v>4.1371019999999996</v>
      </c>
      <c r="X171" s="205">
        <v>4.0000000000000003E-5</v>
      </c>
      <c r="Y171" s="205">
        <f>$X$171*$K$171</f>
        <v>7.9944000000000011E-4</v>
      </c>
      <c r="Z171" s="205">
        <v>0</v>
      </c>
      <c r="AA171" s="206">
        <f>$Z$171*$K$171</f>
        <v>0</v>
      </c>
      <c r="AR171" s="122" t="s">
        <v>191</v>
      </c>
      <c r="AT171" s="122" t="s">
        <v>131</v>
      </c>
      <c r="AU171" s="122" t="s">
        <v>92</v>
      </c>
      <c r="AY171" s="122" t="s">
        <v>130</v>
      </c>
      <c r="BE171" s="207">
        <f>IF($U$171="základní",$N$171,0)</f>
        <v>0</v>
      </c>
      <c r="BF171" s="207">
        <f>IF($U$171="snížená",$N$171,0)</f>
        <v>0</v>
      </c>
      <c r="BG171" s="207">
        <f>IF($U$171="zákl. přenesená",$N$171,0)</f>
        <v>0</v>
      </c>
      <c r="BH171" s="207">
        <f>IF($U$171="sníž. přenesená",$N$171,0)</f>
        <v>0</v>
      </c>
      <c r="BI171" s="207">
        <f>IF($U$171="nulová",$N$171,0)</f>
        <v>0</v>
      </c>
      <c r="BJ171" s="122" t="s">
        <v>19</v>
      </c>
      <c r="BK171" s="207">
        <f>ROUND($L$171*$K$171,2)</f>
        <v>0</v>
      </c>
      <c r="BL171" s="122" t="s">
        <v>191</v>
      </c>
      <c r="BM171" s="122" t="s">
        <v>253</v>
      </c>
    </row>
    <row r="172" spans="2:65" s="122" customFormat="1" ht="27" customHeight="1">
      <c r="B172" s="123"/>
      <c r="C172" s="199" t="s">
        <v>293</v>
      </c>
      <c r="D172" s="199" t="s">
        <v>131</v>
      </c>
      <c r="E172" s="200" t="s">
        <v>255</v>
      </c>
      <c r="F172" s="459" t="s">
        <v>256</v>
      </c>
      <c r="G172" s="460"/>
      <c r="H172" s="460"/>
      <c r="I172" s="460"/>
      <c r="J172" s="201" t="s">
        <v>134</v>
      </c>
      <c r="K172" s="202">
        <v>19.986000000000001</v>
      </c>
      <c r="L172" s="461"/>
      <c r="M172" s="460"/>
      <c r="N172" s="461">
        <f>ROUND($L$172*$K$172,2)</f>
        <v>0</v>
      </c>
      <c r="O172" s="460"/>
      <c r="P172" s="460"/>
      <c r="Q172" s="460"/>
      <c r="R172" s="126"/>
      <c r="T172" s="203"/>
      <c r="U172" s="204" t="s">
        <v>40</v>
      </c>
      <c r="V172" s="205">
        <v>0.41799999999999998</v>
      </c>
      <c r="W172" s="205">
        <f>$V$172*$K$172</f>
        <v>8.3541480000000004</v>
      </c>
      <c r="X172" s="205">
        <v>0</v>
      </c>
      <c r="Y172" s="205">
        <f>$X$172*$K$172</f>
        <v>0</v>
      </c>
      <c r="Z172" s="205">
        <v>0.12062</v>
      </c>
      <c r="AA172" s="206">
        <f>$Z$172*$K$172</f>
        <v>2.4107113200000003</v>
      </c>
      <c r="AR172" s="122" t="s">
        <v>191</v>
      </c>
      <c r="AT172" s="122" t="s">
        <v>131</v>
      </c>
      <c r="AU172" s="122" t="s">
        <v>92</v>
      </c>
      <c r="AY172" s="122" t="s">
        <v>130</v>
      </c>
      <c r="BE172" s="207">
        <f>IF($U$172="základní",$N$172,0)</f>
        <v>0</v>
      </c>
      <c r="BF172" s="207">
        <f>IF($U$172="snížená",$N$172,0)</f>
        <v>0</v>
      </c>
      <c r="BG172" s="207">
        <f>IF($U$172="zákl. přenesená",$N$172,0)</f>
        <v>0</v>
      </c>
      <c r="BH172" s="207">
        <f>IF($U$172="sníž. přenesená",$N$172,0)</f>
        <v>0</v>
      </c>
      <c r="BI172" s="207">
        <f>IF($U$172="nulová",$N$172,0)</f>
        <v>0</v>
      </c>
      <c r="BJ172" s="122" t="s">
        <v>19</v>
      </c>
      <c r="BK172" s="207">
        <f>ROUND($L$172*$K$172,2)</f>
        <v>0</v>
      </c>
      <c r="BL172" s="122" t="s">
        <v>191</v>
      </c>
      <c r="BM172" s="122" t="s">
        <v>257</v>
      </c>
    </row>
    <row r="173" spans="2:65" s="122" customFormat="1" ht="27" customHeight="1">
      <c r="B173" s="123"/>
      <c r="C173" s="199" t="s">
        <v>294</v>
      </c>
      <c r="D173" s="199" t="s">
        <v>131</v>
      </c>
      <c r="E173" s="200" t="s">
        <v>258</v>
      </c>
      <c r="F173" s="459" t="s">
        <v>259</v>
      </c>
      <c r="G173" s="460"/>
      <c r="H173" s="460"/>
      <c r="I173" s="460"/>
      <c r="J173" s="201" t="s">
        <v>134</v>
      </c>
      <c r="K173" s="202">
        <v>19.986000000000001</v>
      </c>
      <c r="L173" s="461"/>
      <c r="M173" s="460"/>
      <c r="N173" s="461">
        <f>ROUND($L$173*$K$173,2)</f>
        <v>0</v>
      </c>
      <c r="O173" s="460"/>
      <c r="P173" s="460"/>
      <c r="Q173" s="460"/>
      <c r="R173" s="126"/>
      <c r="T173" s="203"/>
      <c r="U173" s="204" t="s">
        <v>40</v>
      </c>
      <c r="V173" s="205">
        <v>0.05</v>
      </c>
      <c r="W173" s="205">
        <f>$V$173*$K$173</f>
        <v>0.99930000000000008</v>
      </c>
      <c r="X173" s="205">
        <v>0</v>
      </c>
      <c r="Y173" s="205">
        <f>$X$173*$K$173</f>
        <v>0</v>
      </c>
      <c r="Z173" s="205">
        <v>0</v>
      </c>
      <c r="AA173" s="206">
        <f>$Z$173*$K$173</f>
        <v>0</v>
      </c>
      <c r="AR173" s="122" t="s">
        <v>191</v>
      </c>
      <c r="AT173" s="122" t="s">
        <v>131</v>
      </c>
      <c r="AU173" s="122" t="s">
        <v>92</v>
      </c>
      <c r="AY173" s="122" t="s">
        <v>130</v>
      </c>
      <c r="BE173" s="207">
        <f>IF($U$173="základní",$N$173,0)</f>
        <v>0</v>
      </c>
      <c r="BF173" s="207">
        <f>IF($U$173="snížená",$N$173,0)</f>
        <v>0</v>
      </c>
      <c r="BG173" s="207">
        <f>IF($U$173="zákl. přenesená",$N$173,0)</f>
        <v>0</v>
      </c>
      <c r="BH173" s="207">
        <f>IF($U$173="sníž. přenesená",$N$173,0)</f>
        <v>0</v>
      </c>
      <c r="BI173" s="207">
        <f>IF($U$173="nulová",$N$173,0)</f>
        <v>0</v>
      </c>
      <c r="BJ173" s="122" t="s">
        <v>19</v>
      </c>
      <c r="BK173" s="207">
        <f>ROUND($L$173*$K$173,2)</f>
        <v>0</v>
      </c>
      <c r="BL173" s="122" t="s">
        <v>191</v>
      </c>
      <c r="BM173" s="122" t="s">
        <v>260</v>
      </c>
    </row>
    <row r="174" spans="2:65" s="122" customFormat="1" ht="27" customHeight="1">
      <c r="B174" s="123"/>
      <c r="C174" s="199" t="s">
        <v>295</v>
      </c>
      <c r="D174" s="199" t="s">
        <v>131</v>
      </c>
      <c r="E174" s="200" t="s">
        <v>262</v>
      </c>
      <c r="F174" s="459" t="s">
        <v>263</v>
      </c>
      <c r="G174" s="460"/>
      <c r="H174" s="460"/>
      <c r="I174" s="460"/>
      <c r="J174" s="201" t="s">
        <v>236</v>
      </c>
      <c r="K174" s="202">
        <v>28.5</v>
      </c>
      <c r="L174" s="461"/>
      <c r="M174" s="460"/>
      <c r="N174" s="461">
        <f>ROUND($L$174*$K$174,2)</f>
        <v>0</v>
      </c>
      <c r="O174" s="460"/>
      <c r="P174" s="460"/>
      <c r="Q174" s="460"/>
      <c r="R174" s="126"/>
      <c r="T174" s="203"/>
      <c r="U174" s="204" t="s">
        <v>40</v>
      </c>
      <c r="V174" s="205">
        <v>0.191</v>
      </c>
      <c r="W174" s="205">
        <f>$V$174*$K$174</f>
        <v>5.4435000000000002</v>
      </c>
      <c r="X174" s="205">
        <v>0</v>
      </c>
      <c r="Y174" s="205">
        <f>$X$174*$K$174</f>
        <v>0</v>
      </c>
      <c r="Z174" s="205">
        <v>1.541E-2</v>
      </c>
      <c r="AA174" s="206">
        <f>$Z$174*$K$174</f>
        <v>0.43918499999999999</v>
      </c>
      <c r="AR174" s="122" t="s">
        <v>191</v>
      </c>
      <c r="AT174" s="122" t="s">
        <v>131</v>
      </c>
      <c r="AU174" s="122" t="s">
        <v>92</v>
      </c>
      <c r="AY174" s="122" t="s">
        <v>130</v>
      </c>
      <c r="BE174" s="207">
        <f>IF($U$174="základní",$N$174,0)</f>
        <v>0</v>
      </c>
      <c r="BF174" s="207">
        <f>IF($U$174="snížená",$N$174,0)</f>
        <v>0</v>
      </c>
      <c r="BG174" s="207">
        <f>IF($U$174="zákl. přenesená",$N$174,0)</f>
        <v>0</v>
      </c>
      <c r="BH174" s="207">
        <f>IF($U$174="sníž. přenesená",$N$174,0)</f>
        <v>0</v>
      </c>
      <c r="BI174" s="207">
        <f>IF($U$174="nulová",$N$174,0)</f>
        <v>0</v>
      </c>
      <c r="BJ174" s="122" t="s">
        <v>19</v>
      </c>
      <c r="BK174" s="207">
        <f>ROUND($L$174*$K$174,2)</f>
        <v>0</v>
      </c>
      <c r="BL174" s="122" t="s">
        <v>191</v>
      </c>
      <c r="BM174" s="122" t="s">
        <v>264</v>
      </c>
    </row>
    <row r="175" spans="2:65" s="122" customFormat="1" ht="39" customHeight="1">
      <c r="B175" s="123"/>
      <c r="C175" s="199" t="s">
        <v>341</v>
      </c>
      <c r="D175" s="199" t="s">
        <v>131</v>
      </c>
      <c r="E175" s="200" t="s">
        <v>266</v>
      </c>
      <c r="F175" s="459" t="s">
        <v>267</v>
      </c>
      <c r="G175" s="460"/>
      <c r="H175" s="460"/>
      <c r="I175" s="460"/>
      <c r="J175" s="201" t="s">
        <v>236</v>
      </c>
      <c r="K175" s="202">
        <v>28.5</v>
      </c>
      <c r="L175" s="461"/>
      <c r="M175" s="460"/>
      <c r="N175" s="461">
        <f>ROUND($L$175*$K$175,2)</f>
        <v>0</v>
      </c>
      <c r="O175" s="460"/>
      <c r="P175" s="460"/>
      <c r="Q175" s="460"/>
      <c r="R175" s="126"/>
      <c r="T175" s="203"/>
      <c r="U175" s="204" t="s">
        <v>40</v>
      </c>
      <c r="V175" s="205">
        <v>7.3999999999999996E-2</v>
      </c>
      <c r="W175" s="205">
        <f>$V$175*$K$175</f>
        <v>2.109</v>
      </c>
      <c r="X175" s="205">
        <v>0</v>
      </c>
      <c r="Y175" s="205">
        <f>$X$175*$K$175</f>
        <v>0</v>
      </c>
      <c r="Z175" s="205">
        <v>0</v>
      </c>
      <c r="AA175" s="206">
        <f>$Z$175*$K$175</f>
        <v>0</v>
      </c>
      <c r="AR175" s="122" t="s">
        <v>191</v>
      </c>
      <c r="AT175" s="122" t="s">
        <v>131</v>
      </c>
      <c r="AU175" s="122" t="s">
        <v>92</v>
      </c>
      <c r="AY175" s="122" t="s">
        <v>130</v>
      </c>
      <c r="BE175" s="207">
        <f>IF($U$175="základní",$N$175,0)</f>
        <v>0</v>
      </c>
      <c r="BF175" s="207">
        <f>IF($U$175="snížená",$N$175,0)</f>
        <v>0</v>
      </c>
      <c r="BG175" s="207">
        <f>IF($U$175="zákl. přenesená",$N$175,0)</f>
        <v>0</v>
      </c>
      <c r="BH175" s="207">
        <f>IF($U$175="sníž. přenesená",$N$175,0)</f>
        <v>0</v>
      </c>
      <c r="BI175" s="207">
        <f>IF($U$175="nulová",$N$175,0)</f>
        <v>0</v>
      </c>
      <c r="BJ175" s="122" t="s">
        <v>19</v>
      </c>
      <c r="BK175" s="207">
        <f>ROUND($L$175*$K$175,2)</f>
        <v>0</v>
      </c>
      <c r="BL175" s="122" t="s">
        <v>191</v>
      </c>
      <c r="BM175" s="122" t="s">
        <v>268</v>
      </c>
    </row>
    <row r="176" spans="2:65" s="122" customFormat="1" ht="15.75" customHeight="1">
      <c r="B176" s="123"/>
      <c r="C176" s="199" t="s">
        <v>342</v>
      </c>
      <c r="D176" s="199" t="s">
        <v>131</v>
      </c>
      <c r="E176" s="200" t="s">
        <v>270</v>
      </c>
      <c r="F176" s="459" t="s">
        <v>271</v>
      </c>
      <c r="G176" s="460"/>
      <c r="H176" s="460"/>
      <c r="I176" s="460"/>
      <c r="J176" s="201" t="s">
        <v>134</v>
      </c>
      <c r="K176" s="202">
        <v>99.93</v>
      </c>
      <c r="L176" s="461"/>
      <c r="M176" s="460"/>
      <c r="N176" s="461">
        <f>ROUND($L$176*$K$176,2)</f>
        <v>0</v>
      </c>
      <c r="O176" s="460"/>
      <c r="P176" s="460"/>
      <c r="Q176" s="460"/>
      <c r="R176" s="126"/>
      <c r="T176" s="203"/>
      <c r="U176" s="204" t="s">
        <v>40</v>
      </c>
      <c r="V176" s="205">
        <v>0.14000000000000001</v>
      </c>
      <c r="W176" s="205">
        <f>$V$176*$K$176</f>
        <v>13.990200000000002</v>
      </c>
      <c r="X176" s="205">
        <v>0</v>
      </c>
      <c r="Y176" s="205">
        <f>$X$176*$K$176</f>
        <v>0</v>
      </c>
      <c r="Z176" s="205">
        <v>0</v>
      </c>
      <c r="AA176" s="206">
        <f>$Z$176*$K$176</f>
        <v>0</v>
      </c>
      <c r="AR176" s="122" t="s">
        <v>191</v>
      </c>
      <c r="AT176" s="122" t="s">
        <v>131</v>
      </c>
      <c r="AU176" s="122" t="s">
        <v>92</v>
      </c>
      <c r="AY176" s="122" t="s">
        <v>130</v>
      </c>
      <c r="BE176" s="207">
        <f>IF($U$176="základní",$N$176,0)</f>
        <v>0</v>
      </c>
      <c r="BF176" s="207">
        <f>IF($U$176="snížená",$N$176,0)</f>
        <v>0</v>
      </c>
      <c r="BG176" s="207">
        <f>IF($U$176="zákl. přenesená",$N$176,0)</f>
        <v>0</v>
      </c>
      <c r="BH176" s="207">
        <f>IF($U$176="sníž. přenesená",$N$176,0)</f>
        <v>0</v>
      </c>
      <c r="BI176" s="207">
        <f>IF($U$176="nulová",$N$176,0)</f>
        <v>0</v>
      </c>
      <c r="BJ176" s="122" t="s">
        <v>19</v>
      </c>
      <c r="BK176" s="207">
        <f>ROUND($L$176*$K$176,2)</f>
        <v>0</v>
      </c>
      <c r="BL176" s="122" t="s">
        <v>191</v>
      </c>
      <c r="BM176" s="122" t="s">
        <v>272</v>
      </c>
    </row>
    <row r="177" spans="2:65" s="122" customFormat="1" ht="27" customHeight="1">
      <c r="B177" s="123"/>
      <c r="C177" s="199" t="s">
        <v>343</v>
      </c>
      <c r="D177" s="199" t="s">
        <v>131</v>
      </c>
      <c r="E177" s="200" t="s">
        <v>274</v>
      </c>
      <c r="F177" s="459" t="s">
        <v>275</v>
      </c>
      <c r="G177" s="460"/>
      <c r="H177" s="460"/>
      <c r="I177" s="460"/>
      <c r="J177" s="201" t="s">
        <v>236</v>
      </c>
      <c r="K177" s="202">
        <v>28.5</v>
      </c>
      <c r="L177" s="461"/>
      <c r="M177" s="460"/>
      <c r="N177" s="461">
        <f>ROUND($L$177*$K$177,2)</f>
        <v>0</v>
      </c>
      <c r="O177" s="460"/>
      <c r="P177" s="460"/>
      <c r="Q177" s="460"/>
      <c r="R177" s="126"/>
      <c r="T177" s="203"/>
      <c r="U177" s="204" t="s">
        <v>40</v>
      </c>
      <c r="V177" s="205">
        <v>5.7000000000000002E-2</v>
      </c>
      <c r="W177" s="205">
        <f>$V$177*$K$177</f>
        <v>1.6245000000000001</v>
      </c>
      <c r="X177" s="205">
        <v>0</v>
      </c>
      <c r="Y177" s="205">
        <f>$X$177*$K$177</f>
        <v>0</v>
      </c>
      <c r="Z177" s="205">
        <v>0</v>
      </c>
      <c r="AA177" s="206">
        <f>$Z$177*$K$177</f>
        <v>0</v>
      </c>
      <c r="AR177" s="122" t="s">
        <v>191</v>
      </c>
      <c r="AT177" s="122" t="s">
        <v>131</v>
      </c>
      <c r="AU177" s="122" t="s">
        <v>92</v>
      </c>
      <c r="AY177" s="122" t="s">
        <v>130</v>
      </c>
      <c r="BE177" s="207">
        <f>IF($U$177="základní",$N$177,0)</f>
        <v>0</v>
      </c>
      <c r="BF177" s="207">
        <f>IF($U$177="snížená",$N$177,0)</f>
        <v>0</v>
      </c>
      <c r="BG177" s="207">
        <f>IF($U$177="zákl. přenesená",$N$177,0)</f>
        <v>0</v>
      </c>
      <c r="BH177" s="207">
        <f>IF($U$177="sníž. přenesená",$N$177,0)</f>
        <v>0</v>
      </c>
      <c r="BI177" s="207">
        <f>IF($U$177="nulová",$N$177,0)</f>
        <v>0</v>
      </c>
      <c r="BJ177" s="122" t="s">
        <v>19</v>
      </c>
      <c r="BK177" s="207">
        <f>ROUND($L$177*$K$177,2)</f>
        <v>0</v>
      </c>
      <c r="BL177" s="122" t="s">
        <v>191</v>
      </c>
      <c r="BM177" s="122" t="s">
        <v>276</v>
      </c>
    </row>
    <row r="178" spans="2:65" s="122" customFormat="1" ht="27" customHeight="1">
      <c r="B178" s="123"/>
      <c r="C178" s="199" t="s">
        <v>344</v>
      </c>
      <c r="D178" s="199" t="s">
        <v>131</v>
      </c>
      <c r="E178" s="200" t="s">
        <v>278</v>
      </c>
      <c r="F178" s="459" t="s">
        <v>279</v>
      </c>
      <c r="G178" s="460"/>
      <c r="H178" s="460"/>
      <c r="I178" s="460"/>
      <c r="J178" s="201" t="s">
        <v>213</v>
      </c>
      <c r="K178" s="202">
        <v>1.228</v>
      </c>
      <c r="L178" s="461"/>
      <c r="M178" s="460"/>
      <c r="N178" s="461">
        <f>ROUND($L$178*$K$178,2)</f>
        <v>0</v>
      </c>
      <c r="O178" s="460"/>
      <c r="P178" s="460"/>
      <c r="Q178" s="460"/>
      <c r="R178" s="126"/>
      <c r="T178" s="203"/>
      <c r="U178" s="204" t="s">
        <v>40</v>
      </c>
      <c r="V178" s="205">
        <v>2.1779999999999999</v>
      </c>
      <c r="W178" s="205">
        <f>$V$178*$K$178</f>
        <v>2.6745839999999999</v>
      </c>
      <c r="X178" s="205">
        <v>0</v>
      </c>
      <c r="Y178" s="205">
        <f>$X$178*$K$178</f>
        <v>0</v>
      </c>
      <c r="Z178" s="205">
        <v>0</v>
      </c>
      <c r="AA178" s="206">
        <f>$Z$178*$K$178</f>
        <v>0</v>
      </c>
      <c r="AR178" s="122" t="s">
        <v>191</v>
      </c>
      <c r="AT178" s="122" t="s">
        <v>131</v>
      </c>
      <c r="AU178" s="122" t="s">
        <v>92</v>
      </c>
      <c r="AY178" s="122" t="s">
        <v>130</v>
      </c>
      <c r="BE178" s="207">
        <f>IF($U$178="základní",$N$178,0)</f>
        <v>0</v>
      </c>
      <c r="BF178" s="207">
        <f>IF($U$178="snížená",$N$178,0)</f>
        <v>0</v>
      </c>
      <c r="BG178" s="207">
        <f>IF($U$178="zákl. přenesená",$N$178,0)</f>
        <v>0</v>
      </c>
      <c r="BH178" s="207">
        <f>IF($U$178="sníž. přenesená",$N$178,0)</f>
        <v>0</v>
      </c>
      <c r="BI178" s="207">
        <f>IF($U$178="nulová",$N$178,0)</f>
        <v>0</v>
      </c>
      <c r="BJ178" s="122" t="s">
        <v>19</v>
      </c>
      <c r="BK178" s="207">
        <f>ROUND($L$178*$K$178,2)</f>
        <v>0</v>
      </c>
      <c r="BL178" s="122" t="s">
        <v>191</v>
      </c>
      <c r="BM178" s="122" t="s">
        <v>280</v>
      </c>
    </row>
    <row r="179" spans="2:65" s="188" customFormat="1" ht="30.75" customHeight="1">
      <c r="B179" s="189"/>
      <c r="C179" s="190"/>
      <c r="D179" s="198" t="s">
        <v>348</v>
      </c>
      <c r="E179" s="198"/>
      <c r="F179" s="198"/>
      <c r="G179" s="198"/>
      <c r="H179" s="198"/>
      <c r="I179" s="198"/>
      <c r="J179" s="198"/>
      <c r="K179" s="198"/>
      <c r="L179" s="198"/>
      <c r="M179" s="198"/>
      <c r="N179" s="466">
        <f>$BK$179</f>
        <v>0</v>
      </c>
      <c r="O179" s="465"/>
      <c r="P179" s="465"/>
      <c r="Q179" s="465"/>
      <c r="R179" s="192"/>
      <c r="T179" s="193"/>
      <c r="U179" s="190"/>
      <c r="V179" s="190"/>
      <c r="W179" s="194">
        <f>SUM($W$180:$W$181)</f>
        <v>15.276870000000001</v>
      </c>
      <c r="X179" s="190"/>
      <c r="Y179" s="194">
        <f>SUM($Y$180:$Y$181)</f>
        <v>5.2409700000000004E-2</v>
      </c>
      <c r="Z179" s="190"/>
      <c r="AA179" s="195">
        <f>SUM($AA$180:$AA$181)</f>
        <v>0</v>
      </c>
      <c r="AR179" s="196" t="s">
        <v>92</v>
      </c>
      <c r="AT179" s="196" t="s">
        <v>73</v>
      </c>
      <c r="AU179" s="196" t="s">
        <v>19</v>
      </c>
      <c r="AY179" s="196" t="s">
        <v>130</v>
      </c>
      <c r="BK179" s="197">
        <f>SUM($BK$180:$BK$181)</f>
        <v>0</v>
      </c>
    </row>
    <row r="180" spans="2:65" s="122" customFormat="1" ht="27" customHeight="1">
      <c r="B180" s="123"/>
      <c r="C180" s="199" t="s">
        <v>364</v>
      </c>
      <c r="D180" s="199" t="s">
        <v>131</v>
      </c>
      <c r="E180" s="200" t="s">
        <v>365</v>
      </c>
      <c r="F180" s="459" t="s">
        <v>366</v>
      </c>
      <c r="G180" s="460"/>
      <c r="H180" s="460"/>
      <c r="I180" s="460"/>
      <c r="J180" s="201" t="s">
        <v>134</v>
      </c>
      <c r="K180" s="202">
        <v>111.51</v>
      </c>
      <c r="L180" s="461"/>
      <c r="M180" s="460"/>
      <c r="N180" s="461">
        <f>ROUND($L$180*$K$180,2)</f>
        <v>0</v>
      </c>
      <c r="O180" s="460"/>
      <c r="P180" s="460"/>
      <c r="Q180" s="460"/>
      <c r="R180" s="126"/>
      <c r="T180" s="203"/>
      <c r="U180" s="204" t="s">
        <v>40</v>
      </c>
      <c r="V180" s="205">
        <v>3.3000000000000002E-2</v>
      </c>
      <c r="W180" s="205">
        <f>$V$180*$K$180</f>
        <v>3.6798300000000004</v>
      </c>
      <c r="X180" s="205">
        <v>2.1000000000000001E-4</v>
      </c>
      <c r="Y180" s="205">
        <f>$X$180*$K$180</f>
        <v>2.3417100000000003E-2</v>
      </c>
      <c r="Z180" s="205">
        <v>0</v>
      </c>
      <c r="AA180" s="206">
        <f>$Z$180*$K$180</f>
        <v>0</v>
      </c>
      <c r="AR180" s="122" t="s">
        <v>191</v>
      </c>
      <c r="AT180" s="122" t="s">
        <v>131</v>
      </c>
      <c r="AU180" s="122" t="s">
        <v>92</v>
      </c>
      <c r="AY180" s="122" t="s">
        <v>130</v>
      </c>
      <c r="BE180" s="207">
        <f>IF($U$180="základní",$N$180,0)</f>
        <v>0</v>
      </c>
      <c r="BF180" s="207">
        <f>IF($U$180="snížená",$N$180,0)</f>
        <v>0</v>
      </c>
      <c r="BG180" s="207">
        <f>IF($U$180="zákl. přenesená",$N$180,0)</f>
        <v>0</v>
      </c>
      <c r="BH180" s="207">
        <f>IF($U$180="sníž. přenesená",$N$180,0)</f>
        <v>0</v>
      </c>
      <c r="BI180" s="207">
        <f>IF($U$180="nulová",$N$180,0)</f>
        <v>0</v>
      </c>
      <c r="BJ180" s="122" t="s">
        <v>19</v>
      </c>
      <c r="BK180" s="207">
        <f>ROUND($L$180*$K$180,2)</f>
        <v>0</v>
      </c>
      <c r="BL180" s="122" t="s">
        <v>191</v>
      </c>
      <c r="BM180" s="122" t="s">
        <v>367</v>
      </c>
    </row>
    <row r="181" spans="2:65" s="122" customFormat="1" ht="39" customHeight="1">
      <c r="B181" s="123"/>
      <c r="C181" s="199" t="s">
        <v>368</v>
      </c>
      <c r="D181" s="199" t="s">
        <v>131</v>
      </c>
      <c r="E181" s="200" t="s">
        <v>369</v>
      </c>
      <c r="F181" s="459" t="s">
        <v>370</v>
      </c>
      <c r="G181" s="460"/>
      <c r="H181" s="460"/>
      <c r="I181" s="460"/>
      <c r="J181" s="201" t="s">
        <v>134</v>
      </c>
      <c r="K181" s="202">
        <v>111.51</v>
      </c>
      <c r="L181" s="461"/>
      <c r="M181" s="460"/>
      <c r="N181" s="461">
        <f>ROUND($L$181*$K$181,2)</f>
        <v>0</v>
      </c>
      <c r="O181" s="460"/>
      <c r="P181" s="460"/>
      <c r="Q181" s="460"/>
      <c r="R181" s="126"/>
      <c r="T181" s="203"/>
      <c r="U181" s="204" t="s">
        <v>40</v>
      </c>
      <c r="V181" s="205">
        <v>0.104</v>
      </c>
      <c r="W181" s="205">
        <f>$V$181*$K$181</f>
        <v>11.59704</v>
      </c>
      <c r="X181" s="205">
        <v>2.5999999999999998E-4</v>
      </c>
      <c r="Y181" s="205">
        <f>$X$181*$K$181</f>
        <v>2.89926E-2</v>
      </c>
      <c r="Z181" s="205">
        <v>0</v>
      </c>
      <c r="AA181" s="206">
        <f>$Z$181*$K$181</f>
        <v>0</v>
      </c>
      <c r="AR181" s="122" t="s">
        <v>191</v>
      </c>
      <c r="AT181" s="122" t="s">
        <v>131</v>
      </c>
      <c r="AU181" s="122" t="s">
        <v>92</v>
      </c>
      <c r="AY181" s="122" t="s">
        <v>130</v>
      </c>
      <c r="BE181" s="207">
        <f>IF($U$181="základní",$N$181,0)</f>
        <v>0</v>
      </c>
      <c r="BF181" s="207">
        <f>IF($U$181="snížená",$N$181,0)</f>
        <v>0</v>
      </c>
      <c r="BG181" s="207">
        <f>IF($U$181="zákl. přenesená",$N$181,0)</f>
        <v>0</v>
      </c>
      <c r="BH181" s="207">
        <f>IF($U$181="sníž. přenesená",$N$181,0)</f>
        <v>0</v>
      </c>
      <c r="BI181" s="207">
        <f>IF($U$181="nulová",$N$181,0)</f>
        <v>0</v>
      </c>
      <c r="BJ181" s="122" t="s">
        <v>19</v>
      </c>
      <c r="BK181" s="207">
        <f>ROUND($L$181*$K$181,2)</f>
        <v>0</v>
      </c>
      <c r="BL181" s="122" t="s">
        <v>191</v>
      </c>
      <c r="BM181" s="122" t="s">
        <v>371</v>
      </c>
    </row>
    <row r="182" spans="2:65" s="188" customFormat="1" ht="37.5" customHeight="1">
      <c r="B182" s="189"/>
      <c r="C182" s="190"/>
      <c r="D182" s="191" t="s">
        <v>112</v>
      </c>
      <c r="E182" s="191"/>
      <c r="F182" s="191"/>
      <c r="G182" s="191"/>
      <c r="H182" s="191"/>
      <c r="I182" s="191"/>
      <c r="J182" s="191"/>
      <c r="K182" s="191"/>
      <c r="L182" s="191"/>
      <c r="M182" s="191"/>
      <c r="N182" s="464">
        <f>$BK$182</f>
        <v>0</v>
      </c>
      <c r="O182" s="465"/>
      <c r="P182" s="465"/>
      <c r="Q182" s="465"/>
      <c r="R182" s="192"/>
      <c r="T182" s="193"/>
      <c r="U182" s="190"/>
      <c r="V182" s="190"/>
      <c r="W182" s="194">
        <f>$W$183</f>
        <v>0</v>
      </c>
      <c r="X182" s="190"/>
      <c r="Y182" s="194">
        <f>$Y$183</f>
        <v>0</v>
      </c>
      <c r="Z182" s="190"/>
      <c r="AA182" s="195">
        <f>$AA$183</f>
        <v>0</v>
      </c>
      <c r="AR182" s="196" t="s">
        <v>150</v>
      </c>
      <c r="AT182" s="196" t="s">
        <v>73</v>
      </c>
      <c r="AU182" s="196" t="s">
        <v>74</v>
      </c>
      <c r="AY182" s="196" t="s">
        <v>130</v>
      </c>
      <c r="BK182" s="197">
        <f>$BK$183</f>
        <v>0</v>
      </c>
    </row>
    <row r="183" spans="2:65" s="188" customFormat="1" ht="21" customHeight="1">
      <c r="B183" s="189"/>
      <c r="C183" s="190"/>
      <c r="D183" s="198" t="s">
        <v>113</v>
      </c>
      <c r="E183" s="198"/>
      <c r="F183" s="198"/>
      <c r="G183" s="198"/>
      <c r="H183" s="198"/>
      <c r="I183" s="198"/>
      <c r="J183" s="198"/>
      <c r="K183" s="198"/>
      <c r="L183" s="198"/>
      <c r="M183" s="198"/>
      <c r="N183" s="466">
        <f>$BK$183</f>
        <v>0</v>
      </c>
      <c r="O183" s="465"/>
      <c r="P183" s="465"/>
      <c r="Q183" s="465"/>
      <c r="R183" s="192"/>
      <c r="T183" s="193"/>
      <c r="U183" s="190"/>
      <c r="V183" s="190"/>
      <c r="W183" s="194">
        <f>$W$184</f>
        <v>0</v>
      </c>
      <c r="X183" s="190"/>
      <c r="Y183" s="194">
        <f>$Y$184</f>
        <v>0</v>
      </c>
      <c r="Z183" s="190"/>
      <c r="AA183" s="195">
        <f>$AA$184</f>
        <v>0</v>
      </c>
      <c r="AR183" s="196" t="s">
        <v>150</v>
      </c>
      <c r="AT183" s="196" t="s">
        <v>73</v>
      </c>
      <c r="AU183" s="196" t="s">
        <v>19</v>
      </c>
      <c r="AY183" s="196" t="s">
        <v>130</v>
      </c>
      <c r="BK183" s="197">
        <f>$BK$184</f>
        <v>0</v>
      </c>
    </row>
    <row r="184" spans="2:65" s="122" customFormat="1" ht="15.75" customHeight="1">
      <c r="B184" s="123"/>
      <c r="C184" s="199" t="s">
        <v>372</v>
      </c>
      <c r="D184" s="199" t="s">
        <v>131</v>
      </c>
      <c r="E184" s="200" t="s">
        <v>282</v>
      </c>
      <c r="F184" s="459" t="s">
        <v>345</v>
      </c>
      <c r="G184" s="460"/>
      <c r="H184" s="460"/>
      <c r="I184" s="460"/>
      <c r="J184" s="201" t="s">
        <v>283</v>
      </c>
      <c r="K184" s="202">
        <v>1</v>
      </c>
      <c r="L184" s="461"/>
      <c r="M184" s="460"/>
      <c r="N184" s="461">
        <f>L184</f>
        <v>0</v>
      </c>
      <c r="O184" s="460"/>
      <c r="P184" s="460"/>
      <c r="Q184" s="460"/>
      <c r="R184" s="126"/>
      <c r="T184" s="203"/>
      <c r="U184" s="208" t="s">
        <v>40</v>
      </c>
      <c r="V184" s="209">
        <v>0</v>
      </c>
      <c r="W184" s="209">
        <f>$V$184*$K$184</f>
        <v>0</v>
      </c>
      <c r="X184" s="209">
        <v>0</v>
      </c>
      <c r="Y184" s="209">
        <f>$X$184*$K$184</f>
        <v>0</v>
      </c>
      <c r="Z184" s="209">
        <v>0</v>
      </c>
      <c r="AA184" s="210">
        <f>$Z$184*$K$184</f>
        <v>0</v>
      </c>
      <c r="AR184" s="122" t="s">
        <v>284</v>
      </c>
      <c r="AT184" s="122" t="s">
        <v>131</v>
      </c>
      <c r="AU184" s="122" t="s">
        <v>92</v>
      </c>
      <c r="AY184" s="122" t="s">
        <v>130</v>
      </c>
      <c r="BE184" s="207">
        <f>IF($U$184="základní",$N$184,0)</f>
        <v>0</v>
      </c>
      <c r="BF184" s="207">
        <f>IF($U$184="snížená",$N$184,0)</f>
        <v>0</v>
      </c>
      <c r="BG184" s="207">
        <f>IF($U$184="zákl. přenesená",$N$184,0)</f>
        <v>0</v>
      </c>
      <c r="BH184" s="207">
        <f>IF($U$184="sníž. přenesená",$N$184,0)</f>
        <v>0</v>
      </c>
      <c r="BI184" s="207">
        <f>IF($U$184="nulová",$N$184,0)</f>
        <v>0</v>
      </c>
      <c r="BJ184" s="122" t="s">
        <v>19</v>
      </c>
      <c r="BK184" s="207">
        <f>ROUND($L$184*$K$184,2)</f>
        <v>0</v>
      </c>
      <c r="BL184" s="122" t="s">
        <v>284</v>
      </c>
      <c r="BM184" s="122" t="s">
        <v>285</v>
      </c>
    </row>
    <row r="185" spans="2:65" s="122" customFormat="1" ht="7.5" customHeight="1">
      <c r="B185" s="154"/>
      <c r="C185" s="155"/>
      <c r="D185" s="155"/>
      <c r="E185" s="155"/>
      <c r="F185" s="155"/>
      <c r="G185" s="155"/>
      <c r="H185" s="155"/>
      <c r="I185" s="155"/>
      <c r="J185" s="155"/>
      <c r="K185" s="155"/>
      <c r="L185" s="155"/>
      <c r="M185" s="155"/>
      <c r="N185" s="155"/>
      <c r="O185" s="155"/>
      <c r="P185" s="155"/>
      <c r="Q185" s="155"/>
      <c r="R185" s="156"/>
    </row>
  </sheetData>
  <mergeCells count="224">
    <mergeCell ref="H1:K1"/>
    <mergeCell ref="C2:Q2"/>
    <mergeCell ref="S2:AC2"/>
    <mergeCell ref="C4:Q4"/>
    <mergeCell ref="F6:P6"/>
    <mergeCell ref="F7:P7"/>
    <mergeCell ref="O9:P9"/>
    <mergeCell ref="O11:P11"/>
    <mergeCell ref="O12:P12"/>
    <mergeCell ref="O14:P14"/>
    <mergeCell ref="O15:P15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N98:Q98"/>
    <mergeCell ref="N99:Q99"/>
    <mergeCell ref="N100:Q100"/>
    <mergeCell ref="N101:Q101"/>
    <mergeCell ref="N103:Q103"/>
    <mergeCell ref="L105:Q105"/>
    <mergeCell ref="C111:Q111"/>
    <mergeCell ref="F113:P113"/>
    <mergeCell ref="F114:P114"/>
    <mergeCell ref="M116:P116"/>
    <mergeCell ref="M118:Q118"/>
    <mergeCell ref="M119:Q119"/>
    <mergeCell ref="F121:I121"/>
    <mergeCell ref="L121:M121"/>
    <mergeCell ref="N121:Q121"/>
    <mergeCell ref="N122:Q122"/>
    <mergeCell ref="N123:Q123"/>
    <mergeCell ref="N124:Q124"/>
    <mergeCell ref="F125:I125"/>
    <mergeCell ref="L125:M125"/>
    <mergeCell ref="N125:Q125"/>
    <mergeCell ref="F126:I126"/>
    <mergeCell ref="L126:M126"/>
    <mergeCell ref="N126:Q126"/>
    <mergeCell ref="F127:I127"/>
    <mergeCell ref="L127:M127"/>
    <mergeCell ref="N127:Q127"/>
    <mergeCell ref="N128:Q128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N152:Q152"/>
    <mergeCell ref="F153:I153"/>
    <mergeCell ref="L153:M153"/>
    <mergeCell ref="N153:Q153"/>
    <mergeCell ref="F154:I154"/>
    <mergeCell ref="L154:M154"/>
    <mergeCell ref="N154:Q154"/>
    <mergeCell ref="F155:I155"/>
    <mergeCell ref="L155:M155"/>
    <mergeCell ref="N155:Q155"/>
    <mergeCell ref="F156:I156"/>
    <mergeCell ref="L156:M156"/>
    <mergeCell ref="N156:Q156"/>
    <mergeCell ref="N157:Q157"/>
    <mergeCell ref="F158:I158"/>
    <mergeCell ref="L158:M158"/>
    <mergeCell ref="N158:Q158"/>
    <mergeCell ref="N159:Q159"/>
    <mergeCell ref="N160:Q160"/>
    <mergeCell ref="F161:I161"/>
    <mergeCell ref="L161:M161"/>
    <mergeCell ref="N161:Q161"/>
    <mergeCell ref="F162:I162"/>
    <mergeCell ref="L162:M162"/>
    <mergeCell ref="N162:Q162"/>
    <mergeCell ref="F163:I163"/>
    <mergeCell ref="L163:M163"/>
    <mergeCell ref="N163:Q163"/>
    <mergeCell ref="F164:I164"/>
    <mergeCell ref="L164:M164"/>
    <mergeCell ref="N164:Q164"/>
    <mergeCell ref="N165:Q165"/>
    <mergeCell ref="F166:I166"/>
    <mergeCell ref="L166:M166"/>
    <mergeCell ref="N166:Q166"/>
    <mergeCell ref="F167:I167"/>
    <mergeCell ref="L167:M167"/>
    <mergeCell ref="N167:Q167"/>
    <mergeCell ref="N168:Q168"/>
    <mergeCell ref="F169:I169"/>
    <mergeCell ref="L169:M169"/>
    <mergeCell ref="N169:Q169"/>
    <mergeCell ref="F170:I170"/>
    <mergeCell ref="L170:M170"/>
    <mergeCell ref="N170:Q170"/>
    <mergeCell ref="F171:I171"/>
    <mergeCell ref="L171:M171"/>
    <mergeCell ref="N171:Q171"/>
    <mergeCell ref="F172:I172"/>
    <mergeCell ref="L172:M172"/>
    <mergeCell ref="N172:Q172"/>
    <mergeCell ref="F173:I173"/>
    <mergeCell ref="L173:M173"/>
    <mergeCell ref="N173:Q173"/>
    <mergeCell ref="F174:I174"/>
    <mergeCell ref="L174:M174"/>
    <mergeCell ref="N174:Q174"/>
    <mergeCell ref="F175:I175"/>
    <mergeCell ref="L175:M175"/>
    <mergeCell ref="N175:Q175"/>
    <mergeCell ref="F176:I176"/>
    <mergeCell ref="L176:M176"/>
    <mergeCell ref="N176:Q176"/>
    <mergeCell ref="L181:M181"/>
    <mergeCell ref="N181:Q181"/>
    <mergeCell ref="F177:I177"/>
    <mergeCell ref="L177:M177"/>
    <mergeCell ref="N177:Q177"/>
    <mergeCell ref="F178:I178"/>
    <mergeCell ref="L178:M178"/>
    <mergeCell ref="N178:Q178"/>
    <mergeCell ref="N182:Q182"/>
    <mergeCell ref="N183:Q183"/>
    <mergeCell ref="F184:I184"/>
    <mergeCell ref="L184:M184"/>
    <mergeCell ref="N184:Q184"/>
    <mergeCell ref="N179:Q179"/>
    <mergeCell ref="F180:I180"/>
    <mergeCell ref="L180:M180"/>
    <mergeCell ref="N180:Q180"/>
    <mergeCell ref="F181:I181"/>
  </mergeCells>
  <hyperlinks>
    <hyperlink ref="F1:G1" location="C2" tooltip="Krycí list rozpočtu" display="1) Krycí list rozpočtu"/>
    <hyperlink ref="H1:K1" location="C86" tooltip="Rekapitulace rozpočtu" display="2) Rekapitulace rozpočtu"/>
    <hyperlink ref="L1" location="C121" tooltip="Rozpočet" display="3) Rozpočet"/>
    <hyperlink ref="S1:T1" location="'Rekapitulace stavby'!C2" tooltip="Rekapitulace stavby" display="Rekapitulace stavby"/>
  </hyperlink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BM182"/>
  <sheetViews>
    <sheetView topLeftCell="A158" workbookViewId="0">
      <selection activeCell="K182" sqref="K182"/>
    </sheetView>
  </sheetViews>
  <sheetFormatPr defaultColWidth="10.5" defaultRowHeight="14.25" customHeight="1"/>
  <cols>
    <col min="1" max="1" width="8.33203125" style="113" customWidth="1"/>
    <col min="2" max="2" width="1.6640625" style="113" customWidth="1"/>
    <col min="3" max="3" width="4.1640625" style="113" customWidth="1"/>
    <col min="4" max="4" width="4.33203125" style="113" customWidth="1"/>
    <col min="5" max="5" width="17.1640625" style="113" customWidth="1"/>
    <col min="6" max="7" width="11.1640625" style="113" customWidth="1"/>
    <col min="8" max="8" width="12.5" style="113" customWidth="1"/>
    <col min="9" max="9" width="7" style="113" customWidth="1"/>
    <col min="10" max="10" width="5.1640625" style="113" customWidth="1"/>
    <col min="11" max="11" width="11.5" style="113" customWidth="1"/>
    <col min="12" max="12" width="12" style="113" customWidth="1"/>
    <col min="13" max="14" width="6" style="113" customWidth="1"/>
    <col min="15" max="15" width="2" style="113" customWidth="1"/>
    <col min="16" max="16" width="12.5" style="113" customWidth="1"/>
    <col min="17" max="17" width="4.1640625" style="113" customWidth="1"/>
    <col min="18" max="18" width="1.6640625" style="113" customWidth="1"/>
    <col min="19" max="19" width="8.1640625" style="113" customWidth="1"/>
    <col min="20" max="20" width="29.6640625" style="113" hidden="1" customWidth="1"/>
    <col min="21" max="21" width="16.33203125" style="113" hidden="1" customWidth="1"/>
    <col min="22" max="22" width="12.33203125" style="113" hidden="1" customWidth="1"/>
    <col min="23" max="23" width="16.33203125" style="113" hidden="1" customWidth="1"/>
    <col min="24" max="24" width="12.1640625" style="113" hidden="1" customWidth="1"/>
    <col min="25" max="25" width="15" style="113" hidden="1" customWidth="1"/>
    <col min="26" max="26" width="11" style="113" hidden="1" customWidth="1"/>
    <col min="27" max="27" width="15" style="113" hidden="1" customWidth="1"/>
    <col min="28" max="28" width="16.33203125" style="113" hidden="1" customWidth="1"/>
    <col min="29" max="29" width="11" style="113" customWidth="1"/>
    <col min="30" max="30" width="15" style="113" customWidth="1"/>
    <col min="31" max="31" width="16.33203125" style="113" customWidth="1"/>
    <col min="32" max="43" width="10.5" style="113" customWidth="1"/>
    <col min="44" max="64" width="10.5" style="113" hidden="1" customWidth="1"/>
    <col min="65" max="16384" width="10.5" style="113"/>
  </cols>
  <sheetData>
    <row r="1" spans="1:46" s="112" customFormat="1" ht="15">
      <c r="A1" s="108"/>
      <c r="B1" s="109"/>
      <c r="C1" s="109"/>
      <c r="D1" s="110" t="s">
        <v>1</v>
      </c>
      <c r="E1" s="109"/>
      <c r="F1" s="111" t="s">
        <v>309</v>
      </c>
      <c r="G1" s="111"/>
      <c r="H1" s="488" t="s">
        <v>310</v>
      </c>
      <c r="I1" s="488"/>
      <c r="J1" s="488"/>
      <c r="K1" s="488"/>
      <c r="L1" s="111" t="s">
        <v>311</v>
      </c>
      <c r="M1" s="109"/>
      <c r="N1" s="109"/>
      <c r="O1" s="110" t="s">
        <v>91</v>
      </c>
      <c r="P1" s="109"/>
      <c r="Q1" s="109"/>
      <c r="R1" s="109"/>
      <c r="S1" s="111" t="s">
        <v>312</v>
      </c>
      <c r="T1" s="111"/>
      <c r="U1" s="108"/>
      <c r="V1" s="108"/>
    </row>
    <row r="2" spans="1:46" ht="13.5">
      <c r="C2" s="539" t="s">
        <v>5</v>
      </c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S2" s="491" t="s">
        <v>6</v>
      </c>
      <c r="T2" s="491"/>
      <c r="U2" s="491"/>
      <c r="V2" s="491"/>
      <c r="W2" s="491"/>
      <c r="X2" s="491"/>
      <c r="Y2" s="491"/>
      <c r="Z2" s="491"/>
      <c r="AA2" s="491"/>
      <c r="AB2" s="491"/>
      <c r="AC2" s="491"/>
      <c r="AT2" s="113" t="s">
        <v>373</v>
      </c>
    </row>
    <row r="3" spans="1:46" ht="7.5" customHeight="1">
      <c r="B3" s="114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6"/>
      <c r="AT3" s="113" t="s">
        <v>92</v>
      </c>
    </row>
    <row r="4" spans="1:46" ht="21">
      <c r="B4" s="117"/>
      <c r="C4" s="395" t="s">
        <v>93</v>
      </c>
      <c r="D4" s="395"/>
      <c r="E4" s="395"/>
      <c r="F4" s="395"/>
      <c r="G4" s="395"/>
      <c r="H4" s="395"/>
      <c r="I4" s="395"/>
      <c r="J4" s="395"/>
      <c r="K4" s="395"/>
      <c r="L4" s="395"/>
      <c r="M4" s="395"/>
      <c r="N4" s="395"/>
      <c r="O4" s="395"/>
      <c r="P4" s="395"/>
      <c r="Q4" s="395"/>
      <c r="R4" s="118"/>
      <c r="T4" s="119" t="s">
        <v>11</v>
      </c>
      <c r="AT4" s="113" t="s">
        <v>4</v>
      </c>
    </row>
    <row r="5" spans="1:46" ht="7.5" customHeight="1">
      <c r="B5" s="117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18"/>
    </row>
    <row r="6" spans="1:46" ht="15">
      <c r="B6" s="117"/>
      <c r="C6" s="120"/>
      <c r="D6" s="121" t="s">
        <v>15</v>
      </c>
      <c r="E6" s="120"/>
      <c r="F6" s="467" t="str">
        <f>'Rekapitulace stavby'!K6</f>
        <v>Údržba a obnova hřbitovních staveb</v>
      </c>
      <c r="G6" s="467"/>
      <c r="H6" s="467"/>
      <c r="I6" s="467"/>
      <c r="J6" s="467"/>
      <c r="K6" s="467"/>
      <c r="L6" s="467"/>
      <c r="M6" s="467"/>
      <c r="N6" s="467"/>
      <c r="O6" s="467"/>
      <c r="P6" s="467"/>
      <c r="Q6" s="120"/>
      <c r="R6" s="118"/>
    </row>
    <row r="7" spans="1:46" s="122" customFormat="1" ht="18">
      <c r="B7" s="123"/>
      <c r="C7" s="124"/>
      <c r="D7" s="125" t="s">
        <v>94</v>
      </c>
      <c r="E7" s="124"/>
      <c r="F7" s="493" t="s">
        <v>374</v>
      </c>
      <c r="G7" s="493"/>
      <c r="H7" s="493"/>
      <c r="I7" s="493"/>
      <c r="J7" s="493"/>
      <c r="K7" s="493"/>
      <c r="L7" s="493"/>
      <c r="M7" s="493"/>
      <c r="N7" s="493"/>
      <c r="O7" s="493"/>
      <c r="P7" s="493"/>
      <c r="Q7" s="124"/>
      <c r="R7" s="126"/>
    </row>
    <row r="8" spans="1:46" s="122" customFormat="1" ht="15" customHeight="1">
      <c r="B8" s="123"/>
      <c r="C8" s="124"/>
      <c r="D8" s="121" t="s">
        <v>17</v>
      </c>
      <c r="E8" s="124"/>
      <c r="F8" s="127"/>
      <c r="G8" s="124"/>
      <c r="H8" s="124"/>
      <c r="I8" s="124"/>
      <c r="J8" s="124"/>
      <c r="K8" s="124"/>
      <c r="L8" s="124"/>
      <c r="M8" s="121" t="s">
        <v>18</v>
      </c>
      <c r="N8" s="124"/>
      <c r="O8" s="127"/>
      <c r="P8" s="124"/>
      <c r="Q8" s="124"/>
      <c r="R8" s="126"/>
    </row>
    <row r="9" spans="1:46" s="122" customFormat="1" ht="15" customHeight="1">
      <c r="B9" s="123"/>
      <c r="C9" s="124"/>
      <c r="D9" s="121" t="s">
        <v>20</v>
      </c>
      <c r="E9" s="124"/>
      <c r="F9" s="127" t="s">
        <v>21</v>
      </c>
      <c r="G9" s="124"/>
      <c r="H9" s="124"/>
      <c r="I9" s="124"/>
      <c r="J9" s="124"/>
      <c r="K9" s="124"/>
      <c r="L9" s="124"/>
      <c r="M9" s="121" t="s">
        <v>22</v>
      </c>
      <c r="N9" s="124"/>
      <c r="O9" s="468"/>
      <c r="P9" s="468"/>
      <c r="Q9" s="124"/>
      <c r="R9" s="126"/>
    </row>
    <row r="10" spans="1:46" s="122" customFormat="1" ht="13.5">
      <c r="B10" s="123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6"/>
    </row>
    <row r="11" spans="1:46" s="122" customFormat="1" ht="15" customHeight="1">
      <c r="B11" s="123"/>
      <c r="C11" s="124"/>
      <c r="D11" s="121" t="s">
        <v>25</v>
      </c>
      <c r="E11" s="124"/>
      <c r="F11" s="124"/>
      <c r="G11" s="124"/>
      <c r="H11" s="124"/>
      <c r="I11" s="124"/>
      <c r="J11" s="124"/>
      <c r="K11" s="124"/>
      <c r="L11" s="124"/>
      <c r="M11" s="121" t="s">
        <v>26</v>
      </c>
      <c r="N11" s="124"/>
      <c r="O11" s="398" t="s">
        <v>27</v>
      </c>
      <c r="P11" s="398"/>
      <c r="Q11" s="124"/>
      <c r="R11" s="126"/>
    </row>
    <row r="12" spans="1:46" s="122" customFormat="1" ht="15">
      <c r="B12" s="123"/>
      <c r="C12" s="124"/>
      <c r="D12" s="124"/>
      <c r="E12" s="127" t="s">
        <v>28</v>
      </c>
      <c r="F12" s="124"/>
      <c r="G12" s="124"/>
      <c r="H12" s="124"/>
      <c r="I12" s="124"/>
      <c r="J12" s="124"/>
      <c r="K12" s="124"/>
      <c r="L12" s="124"/>
      <c r="M12" s="121" t="s">
        <v>29</v>
      </c>
      <c r="N12" s="124"/>
      <c r="O12" s="398"/>
      <c r="P12" s="398"/>
      <c r="Q12" s="124"/>
      <c r="R12" s="126"/>
    </row>
    <row r="13" spans="1:46" s="122" customFormat="1" ht="13.5">
      <c r="B13" s="123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6"/>
    </row>
    <row r="14" spans="1:46" s="122" customFormat="1" ht="15" customHeight="1">
      <c r="B14" s="123"/>
      <c r="C14" s="124"/>
      <c r="D14" s="121" t="s">
        <v>30</v>
      </c>
      <c r="E14" s="124"/>
      <c r="F14" s="124"/>
      <c r="G14" s="124"/>
      <c r="H14" s="124"/>
      <c r="I14" s="124"/>
      <c r="J14" s="124"/>
      <c r="K14" s="124"/>
      <c r="L14" s="124"/>
      <c r="M14" s="121" t="s">
        <v>26</v>
      </c>
      <c r="N14" s="124"/>
      <c r="O14" s="398"/>
      <c r="P14" s="398"/>
      <c r="Q14" s="124"/>
      <c r="R14" s="126"/>
    </row>
    <row r="15" spans="1:46" s="122" customFormat="1" ht="15">
      <c r="B15" s="123"/>
      <c r="C15" s="124"/>
      <c r="D15" s="124"/>
      <c r="E15" s="127" t="s">
        <v>31</v>
      </c>
      <c r="F15" s="124"/>
      <c r="G15" s="124"/>
      <c r="H15" s="124"/>
      <c r="I15" s="124"/>
      <c r="J15" s="124"/>
      <c r="K15" s="124"/>
      <c r="L15" s="124"/>
      <c r="M15" s="121" t="s">
        <v>29</v>
      </c>
      <c r="N15" s="124"/>
      <c r="O15" s="398"/>
      <c r="P15" s="398"/>
      <c r="Q15" s="124"/>
      <c r="R15" s="126"/>
    </row>
    <row r="16" spans="1:46" s="122" customFormat="1" ht="13.5">
      <c r="B16" s="123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6"/>
    </row>
    <row r="17" spans="2:18" s="122" customFormat="1" ht="15" customHeight="1">
      <c r="B17" s="123"/>
      <c r="C17" s="124"/>
      <c r="D17" s="121" t="s">
        <v>32</v>
      </c>
      <c r="E17" s="124"/>
      <c r="F17" s="124"/>
      <c r="G17" s="124"/>
      <c r="H17" s="124"/>
      <c r="I17" s="124"/>
      <c r="J17" s="124"/>
      <c r="K17" s="124"/>
      <c r="L17" s="124"/>
      <c r="M17" s="121" t="s">
        <v>26</v>
      </c>
      <c r="N17" s="124"/>
      <c r="O17" s="398"/>
      <c r="P17" s="398"/>
      <c r="Q17" s="124"/>
      <c r="R17" s="126"/>
    </row>
    <row r="18" spans="2:18" s="122" customFormat="1" ht="15">
      <c r="B18" s="123"/>
      <c r="C18" s="124"/>
      <c r="D18" s="124"/>
      <c r="E18" s="127" t="s">
        <v>33</v>
      </c>
      <c r="F18" s="124"/>
      <c r="G18" s="124"/>
      <c r="H18" s="124"/>
      <c r="I18" s="124"/>
      <c r="J18" s="124"/>
      <c r="K18" s="124"/>
      <c r="L18" s="124"/>
      <c r="M18" s="121" t="s">
        <v>29</v>
      </c>
      <c r="N18" s="124"/>
      <c r="O18" s="398"/>
      <c r="P18" s="398"/>
      <c r="Q18" s="124"/>
      <c r="R18" s="126"/>
    </row>
    <row r="19" spans="2:18" s="122" customFormat="1" ht="13.5">
      <c r="B19" s="123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6"/>
    </row>
    <row r="20" spans="2:18" s="122" customFormat="1" ht="15" customHeight="1">
      <c r="B20" s="123"/>
      <c r="C20" s="124"/>
      <c r="D20" s="121" t="s">
        <v>35</v>
      </c>
      <c r="E20" s="124"/>
      <c r="F20" s="124"/>
      <c r="G20" s="124"/>
      <c r="H20" s="124"/>
      <c r="I20" s="124"/>
      <c r="J20" s="124"/>
      <c r="K20" s="124"/>
      <c r="L20" s="124"/>
      <c r="M20" s="121" t="s">
        <v>26</v>
      </c>
      <c r="N20" s="124"/>
      <c r="O20" s="398"/>
      <c r="P20" s="398"/>
      <c r="Q20" s="124"/>
      <c r="R20" s="126"/>
    </row>
    <row r="21" spans="2:18" s="122" customFormat="1" ht="15">
      <c r="B21" s="123"/>
      <c r="C21" s="124"/>
      <c r="D21" s="124"/>
      <c r="E21" s="127"/>
      <c r="F21" s="124"/>
      <c r="G21" s="124"/>
      <c r="H21" s="124"/>
      <c r="I21" s="124"/>
      <c r="J21" s="124"/>
      <c r="K21" s="124"/>
      <c r="L21" s="124"/>
      <c r="M21" s="121" t="s">
        <v>29</v>
      </c>
      <c r="N21" s="124"/>
      <c r="O21" s="398"/>
      <c r="P21" s="398"/>
      <c r="Q21" s="124"/>
      <c r="R21" s="126"/>
    </row>
    <row r="22" spans="2:18" s="122" customFormat="1" ht="13.5">
      <c r="B22" s="123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6"/>
    </row>
    <row r="23" spans="2:18" s="122" customFormat="1" ht="15" customHeight="1">
      <c r="B23" s="123"/>
      <c r="C23" s="124"/>
      <c r="D23" s="121" t="s">
        <v>36</v>
      </c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6"/>
    </row>
    <row r="24" spans="2:18" s="130" customFormat="1" ht="15">
      <c r="B24" s="131"/>
      <c r="C24" s="132"/>
      <c r="D24" s="132"/>
      <c r="E24" s="485"/>
      <c r="F24" s="485"/>
      <c r="G24" s="485"/>
      <c r="H24" s="485"/>
      <c r="I24" s="485"/>
      <c r="J24" s="485"/>
      <c r="K24" s="485"/>
      <c r="L24" s="485"/>
      <c r="M24" s="132"/>
      <c r="N24" s="132"/>
      <c r="O24" s="132"/>
      <c r="P24" s="132"/>
      <c r="Q24" s="132"/>
      <c r="R24" s="133"/>
    </row>
    <row r="25" spans="2:18" s="122" customFormat="1" ht="13.5">
      <c r="B25" s="123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6"/>
    </row>
    <row r="26" spans="2:18" s="122" customFormat="1" ht="13.5">
      <c r="B26" s="123"/>
      <c r="C26" s="12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24"/>
      <c r="R26" s="126"/>
    </row>
    <row r="27" spans="2:18" s="122" customFormat="1" ht="15" customHeight="1">
      <c r="B27" s="123"/>
      <c r="C27" s="124"/>
      <c r="D27" s="135" t="s">
        <v>96</v>
      </c>
      <c r="E27" s="124"/>
      <c r="F27" s="124"/>
      <c r="G27" s="124"/>
      <c r="H27" s="124"/>
      <c r="I27" s="124"/>
      <c r="J27" s="124"/>
      <c r="K27" s="124"/>
      <c r="L27" s="124"/>
      <c r="M27" s="487">
        <f>$N$88</f>
        <v>0</v>
      </c>
      <c r="N27" s="487"/>
      <c r="O27" s="487"/>
      <c r="P27" s="487"/>
      <c r="Q27" s="124"/>
      <c r="R27" s="126"/>
    </row>
    <row r="28" spans="2:18" s="122" customFormat="1" ht="15" customHeight="1">
      <c r="B28" s="123"/>
      <c r="C28" s="124"/>
      <c r="D28" s="136" t="s">
        <v>97</v>
      </c>
      <c r="E28" s="124"/>
      <c r="F28" s="124"/>
      <c r="G28" s="124"/>
      <c r="H28" s="124"/>
      <c r="I28" s="124"/>
      <c r="J28" s="124"/>
      <c r="K28" s="124"/>
      <c r="L28" s="124"/>
      <c r="M28" s="487">
        <f>$N$103</f>
        <v>0</v>
      </c>
      <c r="N28" s="487"/>
      <c r="O28" s="487"/>
      <c r="P28" s="487"/>
      <c r="Q28" s="124"/>
      <c r="R28" s="126"/>
    </row>
    <row r="29" spans="2:18" s="122" customFormat="1" ht="13.5">
      <c r="B29" s="123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6"/>
    </row>
    <row r="30" spans="2:18" s="122" customFormat="1" ht="15">
      <c r="B30" s="123"/>
      <c r="C30" s="124"/>
      <c r="D30" s="137" t="s">
        <v>38</v>
      </c>
      <c r="E30" s="124"/>
      <c r="F30" s="124"/>
      <c r="G30" s="124"/>
      <c r="H30" s="124"/>
      <c r="I30" s="124"/>
      <c r="J30" s="124"/>
      <c r="K30" s="124"/>
      <c r="L30" s="124"/>
      <c r="M30" s="538">
        <f>ROUND($M$27+$M$28,2)</f>
        <v>0</v>
      </c>
      <c r="N30" s="538"/>
      <c r="O30" s="538"/>
      <c r="P30" s="538"/>
      <c r="Q30" s="124"/>
      <c r="R30" s="126"/>
    </row>
    <row r="31" spans="2:18" s="122" customFormat="1" ht="13.5">
      <c r="B31" s="123"/>
      <c r="C31" s="12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24"/>
      <c r="R31" s="126"/>
    </row>
    <row r="32" spans="2:18" s="122" customFormat="1" ht="13.5">
      <c r="B32" s="123"/>
      <c r="C32" s="124"/>
      <c r="D32" s="138" t="s">
        <v>39</v>
      </c>
      <c r="E32" s="138" t="s">
        <v>40</v>
      </c>
      <c r="F32" s="139">
        <v>0.21</v>
      </c>
      <c r="G32" s="140" t="s">
        <v>41</v>
      </c>
      <c r="H32" s="480">
        <f>ROUND((SUM($BE$103:$BE$104)+SUM($BE$122:$BE$181)),2)</f>
        <v>0</v>
      </c>
      <c r="I32" s="480"/>
      <c r="J32" s="480"/>
      <c r="K32" s="124"/>
      <c r="L32" s="124"/>
      <c r="M32" s="480">
        <f>ROUND(ROUND((SUM($BE$103:$BE$104)+SUM($BE$122:$BE$181)),2)*$F$32,2)</f>
        <v>0</v>
      </c>
      <c r="N32" s="480"/>
      <c r="O32" s="480"/>
      <c r="P32" s="480"/>
      <c r="Q32" s="124"/>
      <c r="R32" s="126"/>
    </row>
    <row r="33" spans="2:18" s="122" customFormat="1" ht="13.5">
      <c r="B33" s="123"/>
      <c r="C33" s="124"/>
      <c r="D33" s="124"/>
      <c r="E33" s="138" t="s">
        <v>42</v>
      </c>
      <c r="F33" s="139">
        <v>0.15</v>
      </c>
      <c r="G33" s="140" t="s">
        <v>41</v>
      </c>
      <c r="H33" s="480">
        <f>ROUND((SUM($BF$103:$BF$104)+SUM($BF$122:$BF$181)),2)</f>
        <v>0</v>
      </c>
      <c r="I33" s="480"/>
      <c r="J33" s="480"/>
      <c r="K33" s="124"/>
      <c r="L33" s="124"/>
      <c r="M33" s="480">
        <f>ROUND(ROUND((SUM($BF$103:$BF$104)+SUM($BF$122:$BF$181)),2)*$F$33,2)</f>
        <v>0</v>
      </c>
      <c r="N33" s="480"/>
      <c r="O33" s="480"/>
      <c r="P33" s="480"/>
      <c r="Q33" s="124"/>
      <c r="R33" s="126"/>
    </row>
    <row r="34" spans="2:18" s="122" customFormat="1" ht="13.5" hidden="1">
      <c r="B34" s="123"/>
      <c r="C34" s="124"/>
      <c r="D34" s="124"/>
      <c r="E34" s="138" t="s">
        <v>43</v>
      </c>
      <c r="F34" s="139">
        <v>0.21</v>
      </c>
      <c r="G34" s="140" t="s">
        <v>41</v>
      </c>
      <c r="H34" s="480">
        <f>ROUND((SUM($BG$103:$BG$104)+SUM($BG$122:$BG$181)),2)</f>
        <v>0</v>
      </c>
      <c r="I34" s="480"/>
      <c r="J34" s="480"/>
      <c r="K34" s="124"/>
      <c r="L34" s="124"/>
      <c r="M34" s="480">
        <v>0</v>
      </c>
      <c r="N34" s="480"/>
      <c r="O34" s="480"/>
      <c r="P34" s="480"/>
      <c r="Q34" s="124"/>
      <c r="R34" s="126"/>
    </row>
    <row r="35" spans="2:18" s="122" customFormat="1" ht="13.5" hidden="1">
      <c r="B35" s="123"/>
      <c r="C35" s="124"/>
      <c r="D35" s="124"/>
      <c r="E35" s="138" t="s">
        <v>44</v>
      </c>
      <c r="F35" s="139">
        <v>0.15</v>
      </c>
      <c r="G35" s="140" t="s">
        <v>41</v>
      </c>
      <c r="H35" s="480">
        <f>ROUND((SUM($BH$103:$BH$104)+SUM($BH$122:$BH$181)),2)</f>
        <v>0</v>
      </c>
      <c r="I35" s="480"/>
      <c r="J35" s="480"/>
      <c r="K35" s="124"/>
      <c r="L35" s="124"/>
      <c r="M35" s="480">
        <v>0</v>
      </c>
      <c r="N35" s="480"/>
      <c r="O35" s="480"/>
      <c r="P35" s="480"/>
      <c r="Q35" s="124"/>
      <c r="R35" s="126"/>
    </row>
    <row r="36" spans="2:18" s="122" customFormat="1" ht="13.5" hidden="1">
      <c r="B36" s="123"/>
      <c r="C36" s="124"/>
      <c r="D36" s="124"/>
      <c r="E36" s="138" t="s">
        <v>45</v>
      </c>
      <c r="F36" s="139">
        <v>0</v>
      </c>
      <c r="G36" s="140" t="s">
        <v>41</v>
      </c>
      <c r="H36" s="480">
        <f>ROUND((SUM($BI$103:$BI$104)+SUM($BI$122:$BI$181)),2)</f>
        <v>0</v>
      </c>
      <c r="I36" s="480"/>
      <c r="J36" s="480"/>
      <c r="K36" s="124"/>
      <c r="L36" s="124"/>
      <c r="M36" s="480">
        <v>0</v>
      </c>
      <c r="N36" s="480"/>
      <c r="O36" s="480"/>
      <c r="P36" s="480"/>
      <c r="Q36" s="124"/>
      <c r="R36" s="126"/>
    </row>
    <row r="37" spans="2:18" s="122" customFormat="1" ht="13.5">
      <c r="B37" s="123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6"/>
    </row>
    <row r="38" spans="2:18" s="122" customFormat="1" ht="18">
      <c r="B38" s="123"/>
      <c r="C38" s="141"/>
      <c r="D38" s="142" t="s">
        <v>46</v>
      </c>
      <c r="E38" s="143"/>
      <c r="F38" s="143"/>
      <c r="G38" s="144" t="s">
        <v>47</v>
      </c>
      <c r="H38" s="145" t="s">
        <v>48</v>
      </c>
      <c r="I38" s="143"/>
      <c r="J38" s="143"/>
      <c r="K38" s="143"/>
      <c r="L38" s="481">
        <f>SUM($M$30:$M$36)</f>
        <v>0</v>
      </c>
      <c r="M38" s="481"/>
      <c r="N38" s="481"/>
      <c r="O38" s="481"/>
      <c r="P38" s="537"/>
      <c r="Q38" s="141"/>
      <c r="R38" s="126"/>
    </row>
    <row r="39" spans="2:18" s="122" customFormat="1" ht="13.5">
      <c r="B39" s="123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6"/>
    </row>
    <row r="40" spans="2:18" s="122" customFormat="1" ht="13.5">
      <c r="B40" s="123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6"/>
    </row>
    <row r="41" spans="2:18" ht="14.25" customHeight="1">
      <c r="B41" s="117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18"/>
    </row>
    <row r="42" spans="2:18" ht="14.25" customHeight="1">
      <c r="B42" s="117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18"/>
    </row>
    <row r="43" spans="2:18" ht="14.25" customHeight="1">
      <c r="B43" s="117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18"/>
    </row>
    <row r="44" spans="2:18" ht="14.25" customHeight="1">
      <c r="B44" s="117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18"/>
    </row>
    <row r="45" spans="2:18" ht="14.25" customHeight="1">
      <c r="B45" s="117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18"/>
    </row>
    <row r="46" spans="2:18" ht="14.25" customHeight="1">
      <c r="B46" s="117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18"/>
    </row>
    <row r="47" spans="2:18" ht="14.25" customHeight="1">
      <c r="B47" s="117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18"/>
    </row>
    <row r="48" spans="2:18" ht="14.25" customHeight="1">
      <c r="B48" s="117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18"/>
    </row>
    <row r="49" spans="2:18" ht="14.25" customHeight="1">
      <c r="B49" s="117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18"/>
    </row>
    <row r="50" spans="2:18" s="122" customFormat="1" ht="15">
      <c r="B50" s="123"/>
      <c r="C50" s="124"/>
      <c r="D50" s="146" t="s">
        <v>49</v>
      </c>
      <c r="E50" s="134"/>
      <c r="F50" s="134"/>
      <c r="G50" s="134"/>
      <c r="H50" s="147"/>
      <c r="I50" s="124"/>
      <c r="J50" s="146" t="s">
        <v>50</v>
      </c>
      <c r="K50" s="134"/>
      <c r="L50" s="134"/>
      <c r="M50" s="134"/>
      <c r="N50" s="134"/>
      <c r="O50" s="134"/>
      <c r="P50" s="147"/>
      <c r="Q50" s="124"/>
      <c r="R50" s="126"/>
    </row>
    <row r="51" spans="2:18" ht="14.25" customHeight="1">
      <c r="B51" s="117"/>
      <c r="C51" s="120"/>
      <c r="D51" s="148"/>
      <c r="E51" s="120"/>
      <c r="F51" s="120"/>
      <c r="G51" s="120"/>
      <c r="H51" s="149"/>
      <c r="I51" s="120"/>
      <c r="J51" s="148"/>
      <c r="K51" s="120"/>
      <c r="L51" s="120"/>
      <c r="M51" s="120"/>
      <c r="N51" s="120"/>
      <c r="O51" s="120"/>
      <c r="P51" s="149"/>
      <c r="Q51" s="120"/>
      <c r="R51" s="118"/>
    </row>
    <row r="52" spans="2:18" ht="14.25" customHeight="1">
      <c r="B52" s="117"/>
      <c r="C52" s="120"/>
      <c r="D52" s="148"/>
      <c r="E52" s="120"/>
      <c r="F52" s="120"/>
      <c r="G52" s="120"/>
      <c r="H52" s="149"/>
      <c r="I52" s="120"/>
      <c r="J52" s="148"/>
      <c r="K52" s="120"/>
      <c r="L52" s="120"/>
      <c r="M52" s="120"/>
      <c r="N52" s="120"/>
      <c r="O52" s="120"/>
      <c r="P52" s="149"/>
      <c r="Q52" s="120"/>
      <c r="R52" s="118"/>
    </row>
    <row r="53" spans="2:18" ht="14.25" customHeight="1">
      <c r="B53" s="117"/>
      <c r="C53" s="120"/>
      <c r="D53" s="148"/>
      <c r="E53" s="120"/>
      <c r="F53" s="120"/>
      <c r="G53" s="120"/>
      <c r="H53" s="149"/>
      <c r="I53" s="120"/>
      <c r="J53" s="148"/>
      <c r="K53" s="120"/>
      <c r="L53" s="120"/>
      <c r="M53" s="120"/>
      <c r="N53" s="120"/>
      <c r="O53" s="120"/>
      <c r="P53" s="149"/>
      <c r="Q53" s="120"/>
      <c r="R53" s="118"/>
    </row>
    <row r="54" spans="2:18" ht="14.25" customHeight="1">
      <c r="B54" s="117"/>
      <c r="C54" s="120"/>
      <c r="D54" s="148"/>
      <c r="E54" s="120"/>
      <c r="F54" s="120"/>
      <c r="G54" s="120"/>
      <c r="H54" s="149"/>
      <c r="I54" s="120"/>
      <c r="J54" s="148"/>
      <c r="K54" s="120"/>
      <c r="L54" s="120"/>
      <c r="M54" s="120"/>
      <c r="N54" s="120"/>
      <c r="O54" s="120"/>
      <c r="P54" s="149"/>
      <c r="Q54" s="120"/>
      <c r="R54" s="118"/>
    </row>
    <row r="55" spans="2:18" ht="14.25" customHeight="1">
      <c r="B55" s="117"/>
      <c r="C55" s="120"/>
      <c r="D55" s="148"/>
      <c r="E55" s="120"/>
      <c r="F55" s="120"/>
      <c r="G55" s="120"/>
      <c r="H55" s="149"/>
      <c r="I55" s="120"/>
      <c r="J55" s="148"/>
      <c r="K55" s="120"/>
      <c r="L55" s="120"/>
      <c r="M55" s="120"/>
      <c r="N55" s="120"/>
      <c r="O55" s="120"/>
      <c r="P55" s="149"/>
      <c r="Q55" s="120"/>
      <c r="R55" s="118"/>
    </row>
    <row r="56" spans="2:18" ht="14.25" customHeight="1">
      <c r="B56" s="117"/>
      <c r="C56" s="120"/>
      <c r="D56" s="148"/>
      <c r="E56" s="120"/>
      <c r="F56" s="120"/>
      <c r="G56" s="120"/>
      <c r="H56" s="149"/>
      <c r="I56" s="120"/>
      <c r="J56" s="148"/>
      <c r="K56" s="120"/>
      <c r="L56" s="120"/>
      <c r="M56" s="120"/>
      <c r="N56" s="120"/>
      <c r="O56" s="120"/>
      <c r="P56" s="149"/>
      <c r="Q56" s="120"/>
      <c r="R56" s="118"/>
    </row>
    <row r="57" spans="2:18" ht="14.25" customHeight="1">
      <c r="B57" s="117"/>
      <c r="C57" s="120"/>
      <c r="D57" s="148"/>
      <c r="E57" s="120"/>
      <c r="F57" s="120"/>
      <c r="G57" s="120"/>
      <c r="H57" s="149"/>
      <c r="I57" s="120"/>
      <c r="J57" s="148"/>
      <c r="K57" s="120"/>
      <c r="L57" s="120"/>
      <c r="M57" s="120"/>
      <c r="N57" s="120"/>
      <c r="O57" s="120"/>
      <c r="P57" s="149"/>
      <c r="Q57" s="120"/>
      <c r="R57" s="118"/>
    </row>
    <row r="58" spans="2:18" ht="14.25" customHeight="1">
      <c r="B58" s="117"/>
      <c r="C58" s="120"/>
      <c r="D58" s="148"/>
      <c r="E58" s="120"/>
      <c r="F58" s="120"/>
      <c r="G58" s="120"/>
      <c r="H58" s="149"/>
      <c r="I58" s="120"/>
      <c r="J58" s="148"/>
      <c r="K58" s="120"/>
      <c r="L58" s="120"/>
      <c r="M58" s="120"/>
      <c r="N58" s="120"/>
      <c r="O58" s="120"/>
      <c r="P58" s="149"/>
      <c r="Q58" s="120"/>
      <c r="R58" s="118"/>
    </row>
    <row r="59" spans="2:18" s="122" customFormat="1" ht="15">
      <c r="B59" s="123"/>
      <c r="C59" s="124"/>
      <c r="D59" s="150" t="s">
        <v>51</v>
      </c>
      <c r="E59" s="151"/>
      <c r="F59" s="151"/>
      <c r="G59" s="152" t="s">
        <v>52</v>
      </c>
      <c r="H59" s="153"/>
      <c r="I59" s="124"/>
      <c r="J59" s="150" t="s">
        <v>51</v>
      </c>
      <c r="K59" s="151"/>
      <c r="L59" s="151"/>
      <c r="M59" s="151"/>
      <c r="N59" s="152" t="s">
        <v>52</v>
      </c>
      <c r="O59" s="151"/>
      <c r="P59" s="153"/>
      <c r="Q59" s="124"/>
      <c r="R59" s="126"/>
    </row>
    <row r="60" spans="2:18" ht="14.25" customHeight="1">
      <c r="B60" s="117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18"/>
    </row>
    <row r="61" spans="2:18" s="122" customFormat="1" ht="15">
      <c r="B61" s="123"/>
      <c r="C61" s="124"/>
      <c r="D61" s="146" t="s">
        <v>53</v>
      </c>
      <c r="E61" s="134"/>
      <c r="F61" s="134"/>
      <c r="G61" s="134"/>
      <c r="H61" s="147"/>
      <c r="I61" s="124"/>
      <c r="J61" s="146" t="s">
        <v>54</v>
      </c>
      <c r="K61" s="134"/>
      <c r="L61" s="134"/>
      <c r="M61" s="134"/>
      <c r="N61" s="134"/>
      <c r="O61" s="134"/>
      <c r="P61" s="147"/>
      <c r="Q61" s="124"/>
      <c r="R61" s="126"/>
    </row>
    <row r="62" spans="2:18" ht="14.25" customHeight="1">
      <c r="B62" s="117"/>
      <c r="C62" s="120"/>
      <c r="D62" s="148"/>
      <c r="E62" s="120"/>
      <c r="F62" s="120"/>
      <c r="G62" s="120"/>
      <c r="H62" s="149"/>
      <c r="I62" s="120"/>
      <c r="J62" s="148"/>
      <c r="K62" s="120"/>
      <c r="L62" s="120"/>
      <c r="M62" s="120"/>
      <c r="N62" s="120"/>
      <c r="O62" s="120"/>
      <c r="P62" s="149"/>
      <c r="Q62" s="120"/>
      <c r="R62" s="118"/>
    </row>
    <row r="63" spans="2:18" ht="14.25" customHeight="1">
      <c r="B63" s="117"/>
      <c r="C63" s="120"/>
      <c r="D63" s="148"/>
      <c r="E63" s="120"/>
      <c r="F63" s="120"/>
      <c r="G63" s="120"/>
      <c r="H63" s="149"/>
      <c r="I63" s="120"/>
      <c r="J63" s="148"/>
      <c r="K63" s="120"/>
      <c r="L63" s="120"/>
      <c r="M63" s="120"/>
      <c r="N63" s="120"/>
      <c r="O63" s="120"/>
      <c r="P63" s="149"/>
      <c r="Q63" s="120"/>
      <c r="R63" s="118"/>
    </row>
    <row r="64" spans="2:18" ht="14.25" customHeight="1">
      <c r="B64" s="117"/>
      <c r="C64" s="120"/>
      <c r="D64" s="148"/>
      <c r="E64" s="120"/>
      <c r="F64" s="120"/>
      <c r="G64" s="120"/>
      <c r="H64" s="149"/>
      <c r="I64" s="120"/>
      <c r="J64" s="148"/>
      <c r="K64" s="120"/>
      <c r="L64" s="120"/>
      <c r="M64" s="120"/>
      <c r="N64" s="120"/>
      <c r="O64" s="120"/>
      <c r="P64" s="149"/>
      <c r="Q64" s="120"/>
      <c r="R64" s="118"/>
    </row>
    <row r="65" spans="2:21" ht="14.25" customHeight="1">
      <c r="B65" s="117"/>
      <c r="C65" s="120"/>
      <c r="D65" s="148"/>
      <c r="E65" s="120"/>
      <c r="F65" s="120"/>
      <c r="G65" s="120"/>
      <c r="H65" s="149"/>
      <c r="I65" s="120"/>
      <c r="J65" s="148"/>
      <c r="K65" s="120"/>
      <c r="L65" s="120"/>
      <c r="M65" s="120"/>
      <c r="N65" s="120"/>
      <c r="O65" s="120"/>
      <c r="P65" s="149"/>
      <c r="Q65" s="120"/>
      <c r="R65" s="118"/>
    </row>
    <row r="66" spans="2:21" ht="14.25" customHeight="1">
      <c r="B66" s="117"/>
      <c r="C66" s="120"/>
      <c r="D66" s="148"/>
      <c r="E66" s="120"/>
      <c r="F66" s="120"/>
      <c r="G66" s="120"/>
      <c r="H66" s="149"/>
      <c r="I66" s="120"/>
      <c r="J66" s="148"/>
      <c r="K66" s="120"/>
      <c r="L66" s="120"/>
      <c r="M66" s="120"/>
      <c r="N66" s="120"/>
      <c r="O66" s="120"/>
      <c r="P66" s="149"/>
      <c r="Q66" s="120"/>
      <c r="R66" s="118"/>
    </row>
    <row r="67" spans="2:21" ht="14.25" customHeight="1">
      <c r="B67" s="117"/>
      <c r="C67" s="120"/>
      <c r="D67" s="148"/>
      <c r="E67" s="120"/>
      <c r="F67" s="120"/>
      <c r="G67" s="120"/>
      <c r="H67" s="149"/>
      <c r="I67" s="120"/>
      <c r="J67" s="148"/>
      <c r="K67" s="120"/>
      <c r="L67" s="120"/>
      <c r="M67" s="120"/>
      <c r="N67" s="120"/>
      <c r="O67" s="120"/>
      <c r="P67" s="149"/>
      <c r="Q67" s="120"/>
      <c r="R67" s="118"/>
    </row>
    <row r="68" spans="2:21" ht="14.25" customHeight="1">
      <c r="B68" s="117"/>
      <c r="C68" s="120"/>
      <c r="D68" s="148"/>
      <c r="E68" s="120"/>
      <c r="F68" s="120"/>
      <c r="G68" s="120"/>
      <c r="H68" s="149"/>
      <c r="I68" s="120"/>
      <c r="J68" s="148"/>
      <c r="K68" s="120"/>
      <c r="L68" s="120"/>
      <c r="M68" s="120"/>
      <c r="N68" s="120"/>
      <c r="O68" s="120"/>
      <c r="P68" s="149"/>
      <c r="Q68" s="120"/>
      <c r="R68" s="118"/>
    </row>
    <row r="69" spans="2:21" ht="14.25" customHeight="1">
      <c r="B69" s="117"/>
      <c r="C69" s="120"/>
      <c r="D69" s="148"/>
      <c r="E69" s="120"/>
      <c r="F69" s="120"/>
      <c r="G69" s="120"/>
      <c r="H69" s="149"/>
      <c r="I69" s="120"/>
      <c r="J69" s="148"/>
      <c r="K69" s="120"/>
      <c r="L69" s="120"/>
      <c r="M69" s="120"/>
      <c r="N69" s="120"/>
      <c r="O69" s="120"/>
      <c r="P69" s="149"/>
      <c r="Q69" s="120"/>
      <c r="R69" s="118"/>
    </row>
    <row r="70" spans="2:21" s="122" customFormat="1" ht="15">
      <c r="B70" s="123"/>
      <c r="C70" s="124"/>
      <c r="D70" s="150" t="s">
        <v>51</v>
      </c>
      <c r="E70" s="151"/>
      <c r="F70" s="151"/>
      <c r="G70" s="152" t="s">
        <v>52</v>
      </c>
      <c r="H70" s="153"/>
      <c r="I70" s="124"/>
      <c r="J70" s="150" t="s">
        <v>51</v>
      </c>
      <c r="K70" s="151"/>
      <c r="L70" s="151"/>
      <c r="M70" s="151"/>
      <c r="N70" s="152" t="s">
        <v>52</v>
      </c>
      <c r="O70" s="151"/>
      <c r="P70" s="153"/>
      <c r="Q70" s="124"/>
      <c r="R70" s="126"/>
    </row>
    <row r="71" spans="2:21" s="122" customFormat="1" ht="13.5">
      <c r="B71" s="154"/>
      <c r="C71" s="155"/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6"/>
    </row>
    <row r="75" spans="2:21" s="122" customFormat="1" ht="13.5">
      <c r="B75" s="157"/>
      <c r="C75" s="158"/>
      <c r="D75" s="158"/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8"/>
      <c r="R75" s="159"/>
    </row>
    <row r="76" spans="2:21" s="122" customFormat="1" ht="21">
      <c r="B76" s="123"/>
      <c r="C76" s="395" t="s">
        <v>98</v>
      </c>
      <c r="D76" s="395"/>
      <c r="E76" s="395"/>
      <c r="F76" s="395"/>
      <c r="G76" s="395"/>
      <c r="H76" s="395"/>
      <c r="I76" s="395"/>
      <c r="J76" s="395"/>
      <c r="K76" s="395"/>
      <c r="L76" s="395"/>
      <c r="M76" s="395"/>
      <c r="N76" s="395"/>
      <c r="O76" s="395"/>
      <c r="P76" s="395"/>
      <c r="Q76" s="395"/>
      <c r="R76" s="126"/>
      <c r="T76" s="124"/>
      <c r="U76" s="124"/>
    </row>
    <row r="77" spans="2:21" s="122" customFormat="1" ht="13.5">
      <c r="B77" s="123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6"/>
      <c r="T77" s="124"/>
      <c r="U77" s="124"/>
    </row>
    <row r="78" spans="2:21" s="122" customFormat="1" ht="15">
      <c r="B78" s="123"/>
      <c r="C78" s="121" t="s">
        <v>15</v>
      </c>
      <c r="D78" s="124"/>
      <c r="E78" s="124"/>
      <c r="F78" s="467" t="str">
        <f>$F$6</f>
        <v>Údržba a obnova hřbitovních staveb</v>
      </c>
      <c r="G78" s="467"/>
      <c r="H78" s="467"/>
      <c r="I78" s="467"/>
      <c r="J78" s="467"/>
      <c r="K78" s="467"/>
      <c r="L78" s="467"/>
      <c r="M78" s="467"/>
      <c r="N78" s="467"/>
      <c r="O78" s="467"/>
      <c r="P78" s="467"/>
      <c r="Q78" s="124"/>
      <c r="R78" s="126"/>
      <c r="T78" s="124"/>
      <c r="U78" s="124"/>
    </row>
    <row r="79" spans="2:21" s="122" customFormat="1" ht="18">
      <c r="B79" s="123"/>
      <c r="C79" s="160" t="s">
        <v>94</v>
      </c>
      <c r="D79" s="124"/>
      <c r="E79" s="124"/>
      <c r="F79" s="396" t="str">
        <f>$F$7</f>
        <v>kolumbarium2 - SO 05 Kolumbárium_2</v>
      </c>
      <c r="G79" s="396"/>
      <c r="H79" s="396"/>
      <c r="I79" s="396"/>
      <c r="J79" s="396"/>
      <c r="K79" s="396"/>
      <c r="L79" s="396"/>
      <c r="M79" s="396"/>
      <c r="N79" s="396"/>
      <c r="O79" s="396"/>
      <c r="P79" s="396"/>
      <c r="Q79" s="124"/>
      <c r="R79" s="126"/>
      <c r="T79" s="124"/>
      <c r="U79" s="124"/>
    </row>
    <row r="80" spans="2:21" s="122" customFormat="1" ht="13.5">
      <c r="B80" s="123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6"/>
      <c r="T80" s="124"/>
      <c r="U80" s="124"/>
    </row>
    <row r="81" spans="2:47" s="122" customFormat="1" ht="15">
      <c r="B81" s="123"/>
      <c r="C81" s="121" t="s">
        <v>20</v>
      </c>
      <c r="D81" s="124"/>
      <c r="E81" s="124"/>
      <c r="F81" s="127" t="str">
        <f>$F$9</f>
        <v>Hlízov</v>
      </c>
      <c r="G81" s="124"/>
      <c r="H81" s="124"/>
      <c r="I81" s="124"/>
      <c r="J81" s="124"/>
      <c r="K81" s="121" t="s">
        <v>22</v>
      </c>
      <c r="L81" s="124"/>
      <c r="M81" s="468" t="str">
        <f>IF($O$9="","",$O$9)</f>
        <v/>
      </c>
      <c r="N81" s="468"/>
      <c r="O81" s="468"/>
      <c r="P81" s="468"/>
      <c r="Q81" s="124"/>
      <c r="R81" s="126"/>
      <c r="T81" s="124"/>
      <c r="U81" s="124"/>
    </row>
    <row r="82" spans="2:47" s="122" customFormat="1" ht="13.5">
      <c r="B82" s="123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6"/>
      <c r="T82" s="124"/>
      <c r="U82" s="124"/>
    </row>
    <row r="83" spans="2:47" s="122" customFormat="1" ht="15">
      <c r="B83" s="123"/>
      <c r="C83" s="121" t="s">
        <v>25</v>
      </c>
      <c r="D83" s="124"/>
      <c r="E83" s="124"/>
      <c r="F83" s="127" t="str">
        <f>$E$12</f>
        <v>Obec Hlízov,285 32 Hlízov 164</v>
      </c>
      <c r="G83" s="124"/>
      <c r="H83" s="124"/>
      <c r="I83" s="124"/>
      <c r="J83" s="124"/>
      <c r="K83" s="121" t="s">
        <v>32</v>
      </c>
      <c r="L83" s="124"/>
      <c r="M83" s="398" t="str">
        <f>$E$18</f>
        <v>Beran Pavel</v>
      </c>
      <c r="N83" s="398"/>
      <c r="O83" s="398"/>
      <c r="P83" s="398"/>
      <c r="Q83" s="398"/>
      <c r="R83" s="126"/>
      <c r="T83" s="124"/>
      <c r="U83" s="124"/>
    </row>
    <row r="84" spans="2:47" s="122" customFormat="1" ht="15" customHeight="1">
      <c r="B84" s="123"/>
      <c r="C84" s="121" t="s">
        <v>30</v>
      </c>
      <c r="D84" s="124"/>
      <c r="E84" s="124"/>
      <c r="F84" s="127" t="str">
        <f>IF($E$15="","",$E$15)</f>
        <v>dosud neurčen</v>
      </c>
      <c r="G84" s="124"/>
      <c r="H84" s="124"/>
      <c r="I84" s="124"/>
      <c r="J84" s="124"/>
      <c r="K84" s="121" t="s">
        <v>35</v>
      </c>
      <c r="L84" s="124"/>
      <c r="M84" s="398">
        <f>$E$21</f>
        <v>0</v>
      </c>
      <c r="N84" s="398"/>
      <c r="O84" s="398"/>
      <c r="P84" s="398"/>
      <c r="Q84" s="398"/>
      <c r="R84" s="126"/>
      <c r="T84" s="124"/>
      <c r="U84" s="124"/>
    </row>
    <row r="85" spans="2:47" s="122" customFormat="1" ht="13.5">
      <c r="B85" s="123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6"/>
      <c r="T85" s="124"/>
      <c r="U85" s="124"/>
    </row>
    <row r="86" spans="2:47" s="122" customFormat="1" ht="15">
      <c r="B86" s="123"/>
      <c r="C86" s="479" t="s">
        <v>99</v>
      </c>
      <c r="D86" s="479"/>
      <c r="E86" s="479"/>
      <c r="F86" s="479"/>
      <c r="G86" s="479"/>
      <c r="H86" s="141"/>
      <c r="I86" s="141"/>
      <c r="J86" s="141"/>
      <c r="K86" s="141"/>
      <c r="L86" s="141"/>
      <c r="M86" s="141"/>
      <c r="N86" s="479" t="s">
        <v>100</v>
      </c>
      <c r="O86" s="479"/>
      <c r="P86" s="479"/>
      <c r="Q86" s="479"/>
      <c r="R86" s="126"/>
      <c r="T86" s="124"/>
      <c r="U86" s="124"/>
    </row>
    <row r="87" spans="2:47" s="122" customFormat="1" ht="13.5">
      <c r="B87" s="123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6"/>
      <c r="T87" s="124"/>
      <c r="U87" s="124"/>
    </row>
    <row r="88" spans="2:47" s="122" customFormat="1" ht="18">
      <c r="B88" s="123"/>
      <c r="C88" s="161" t="s">
        <v>101</v>
      </c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472">
        <f>$N$122</f>
        <v>0</v>
      </c>
      <c r="O88" s="472"/>
      <c r="P88" s="472"/>
      <c r="Q88" s="472"/>
      <c r="R88" s="126"/>
      <c r="T88" s="124"/>
      <c r="U88" s="124"/>
      <c r="AU88" s="122" t="s">
        <v>102</v>
      </c>
    </row>
    <row r="89" spans="2:47" s="162" customFormat="1" ht="18">
      <c r="B89" s="163"/>
      <c r="C89" s="164"/>
      <c r="D89" s="164" t="s">
        <v>103</v>
      </c>
      <c r="E89" s="164"/>
      <c r="F89" s="164"/>
      <c r="G89" s="164"/>
      <c r="H89" s="164"/>
      <c r="I89" s="164"/>
      <c r="J89" s="164"/>
      <c r="K89" s="164"/>
      <c r="L89" s="164"/>
      <c r="M89" s="164"/>
      <c r="N89" s="473">
        <f>$N$123</f>
        <v>0</v>
      </c>
      <c r="O89" s="473"/>
      <c r="P89" s="473"/>
      <c r="Q89" s="473"/>
      <c r="R89" s="165"/>
      <c r="T89" s="164"/>
      <c r="U89" s="164"/>
    </row>
    <row r="90" spans="2:47" s="166" customFormat="1" ht="15">
      <c r="B90" s="167"/>
      <c r="C90" s="168"/>
      <c r="D90" s="168" t="s">
        <v>104</v>
      </c>
      <c r="E90" s="168"/>
      <c r="F90" s="168"/>
      <c r="G90" s="168"/>
      <c r="H90" s="168"/>
      <c r="I90" s="168"/>
      <c r="J90" s="168"/>
      <c r="K90" s="168"/>
      <c r="L90" s="168"/>
      <c r="M90" s="168"/>
      <c r="N90" s="475">
        <f>$N$124</f>
        <v>0</v>
      </c>
      <c r="O90" s="475"/>
      <c r="P90" s="475"/>
      <c r="Q90" s="475"/>
      <c r="R90" s="169"/>
      <c r="T90" s="168"/>
      <c r="U90" s="168"/>
    </row>
    <row r="91" spans="2:47" s="166" customFormat="1" ht="15">
      <c r="B91" s="167"/>
      <c r="C91" s="168"/>
      <c r="D91" s="168" t="s">
        <v>105</v>
      </c>
      <c r="E91" s="168"/>
      <c r="F91" s="168"/>
      <c r="G91" s="168"/>
      <c r="H91" s="168"/>
      <c r="I91" s="168"/>
      <c r="J91" s="168"/>
      <c r="K91" s="168"/>
      <c r="L91" s="168"/>
      <c r="M91" s="168"/>
      <c r="N91" s="475">
        <f>$N$128</f>
        <v>0</v>
      </c>
      <c r="O91" s="475"/>
      <c r="P91" s="475"/>
      <c r="Q91" s="475"/>
      <c r="R91" s="169"/>
      <c r="T91" s="168"/>
      <c r="U91" s="168"/>
    </row>
    <row r="92" spans="2:47" s="166" customFormat="1" ht="15">
      <c r="B92" s="167"/>
      <c r="C92" s="168"/>
      <c r="D92" s="168" t="s">
        <v>106</v>
      </c>
      <c r="E92" s="168"/>
      <c r="F92" s="168"/>
      <c r="G92" s="168"/>
      <c r="H92" s="168"/>
      <c r="I92" s="168"/>
      <c r="J92" s="168"/>
      <c r="K92" s="168"/>
      <c r="L92" s="168"/>
      <c r="M92" s="168"/>
      <c r="N92" s="475">
        <f>$N$139</f>
        <v>0</v>
      </c>
      <c r="O92" s="475"/>
      <c r="P92" s="475"/>
      <c r="Q92" s="475"/>
      <c r="R92" s="169"/>
      <c r="T92" s="168"/>
      <c r="U92" s="168"/>
    </row>
    <row r="93" spans="2:47" s="166" customFormat="1" ht="15">
      <c r="B93" s="167"/>
      <c r="C93" s="168"/>
      <c r="D93" s="168" t="s">
        <v>316</v>
      </c>
      <c r="E93" s="168"/>
      <c r="F93" s="168"/>
      <c r="G93" s="168"/>
      <c r="H93" s="168"/>
      <c r="I93" s="168"/>
      <c r="J93" s="168"/>
      <c r="K93" s="168"/>
      <c r="L93" s="168"/>
      <c r="M93" s="168"/>
      <c r="N93" s="475">
        <f>$N$149</f>
        <v>0</v>
      </c>
      <c r="O93" s="475"/>
      <c r="P93" s="475"/>
      <c r="Q93" s="475"/>
      <c r="R93" s="169"/>
      <c r="T93" s="168"/>
      <c r="U93" s="168"/>
    </row>
    <row r="94" spans="2:47" s="166" customFormat="1" ht="15">
      <c r="B94" s="167"/>
      <c r="C94" s="168"/>
      <c r="D94" s="168" t="s">
        <v>107</v>
      </c>
      <c r="E94" s="168"/>
      <c r="F94" s="168"/>
      <c r="G94" s="168"/>
      <c r="H94" s="168"/>
      <c r="I94" s="168"/>
      <c r="J94" s="168"/>
      <c r="K94" s="168"/>
      <c r="L94" s="168"/>
      <c r="M94" s="168"/>
      <c r="N94" s="475">
        <f>$N$154</f>
        <v>0</v>
      </c>
      <c r="O94" s="475"/>
      <c r="P94" s="475"/>
      <c r="Q94" s="475"/>
      <c r="R94" s="169"/>
      <c r="T94" s="168"/>
      <c r="U94" s="168"/>
    </row>
    <row r="95" spans="2:47" s="162" customFormat="1" ht="18">
      <c r="B95" s="163"/>
      <c r="C95" s="164"/>
      <c r="D95" s="164" t="s">
        <v>108</v>
      </c>
      <c r="E95" s="164"/>
      <c r="F95" s="164"/>
      <c r="G95" s="164"/>
      <c r="H95" s="164"/>
      <c r="I95" s="164"/>
      <c r="J95" s="164"/>
      <c r="K95" s="164"/>
      <c r="L95" s="164"/>
      <c r="M95" s="164"/>
      <c r="N95" s="473">
        <f>$N$156</f>
        <v>0</v>
      </c>
      <c r="O95" s="473"/>
      <c r="P95" s="473"/>
      <c r="Q95" s="473"/>
      <c r="R95" s="165"/>
      <c r="T95" s="164"/>
      <c r="U95" s="164"/>
    </row>
    <row r="96" spans="2:47" s="166" customFormat="1" ht="15">
      <c r="B96" s="167"/>
      <c r="C96" s="168"/>
      <c r="D96" s="168" t="s">
        <v>109</v>
      </c>
      <c r="E96" s="168"/>
      <c r="F96" s="168"/>
      <c r="G96" s="168"/>
      <c r="H96" s="168"/>
      <c r="I96" s="168"/>
      <c r="J96" s="168"/>
      <c r="K96" s="168"/>
      <c r="L96" s="168"/>
      <c r="M96" s="168"/>
      <c r="N96" s="475">
        <f>$N$157</f>
        <v>0</v>
      </c>
      <c r="O96" s="475"/>
      <c r="P96" s="475"/>
      <c r="Q96" s="475"/>
      <c r="R96" s="169"/>
      <c r="T96" s="168"/>
      <c r="U96" s="168"/>
    </row>
    <row r="97" spans="2:21" s="166" customFormat="1" ht="15">
      <c r="B97" s="167"/>
      <c r="C97" s="168"/>
      <c r="D97" s="168" t="s">
        <v>110</v>
      </c>
      <c r="E97" s="168"/>
      <c r="F97" s="168"/>
      <c r="G97" s="168"/>
      <c r="H97" s="168"/>
      <c r="I97" s="168"/>
      <c r="J97" s="168"/>
      <c r="K97" s="168"/>
      <c r="L97" s="168"/>
      <c r="M97" s="168"/>
      <c r="N97" s="475">
        <f>$N$162</f>
        <v>0</v>
      </c>
      <c r="O97" s="475"/>
      <c r="P97" s="475"/>
      <c r="Q97" s="475"/>
      <c r="R97" s="169"/>
      <c r="T97" s="168"/>
      <c r="U97" s="168"/>
    </row>
    <row r="98" spans="2:21" s="166" customFormat="1" ht="15">
      <c r="B98" s="167"/>
      <c r="C98" s="168"/>
      <c r="D98" s="168" t="s">
        <v>111</v>
      </c>
      <c r="E98" s="168"/>
      <c r="F98" s="168"/>
      <c r="G98" s="168"/>
      <c r="H98" s="168"/>
      <c r="I98" s="168"/>
      <c r="J98" s="168"/>
      <c r="K98" s="168"/>
      <c r="L98" s="168"/>
      <c r="M98" s="168"/>
      <c r="N98" s="475">
        <f>$N$165</f>
        <v>0</v>
      </c>
      <c r="O98" s="475"/>
      <c r="P98" s="475"/>
      <c r="Q98" s="475"/>
      <c r="R98" s="169"/>
      <c r="T98" s="168"/>
      <c r="U98" s="168"/>
    </row>
    <row r="99" spans="2:21" s="166" customFormat="1" ht="15">
      <c r="B99" s="167"/>
      <c r="C99" s="168"/>
      <c r="D99" s="168" t="s">
        <v>348</v>
      </c>
      <c r="E99" s="168"/>
      <c r="F99" s="168"/>
      <c r="G99" s="168"/>
      <c r="H99" s="168"/>
      <c r="I99" s="168"/>
      <c r="J99" s="168"/>
      <c r="K99" s="168"/>
      <c r="L99" s="168"/>
      <c r="M99" s="168"/>
      <c r="N99" s="475">
        <f>$N$176</f>
        <v>0</v>
      </c>
      <c r="O99" s="475"/>
      <c r="P99" s="475"/>
      <c r="Q99" s="475"/>
      <c r="R99" s="169"/>
      <c r="T99" s="168"/>
      <c r="U99" s="168"/>
    </row>
    <row r="100" spans="2:21" s="162" customFormat="1" ht="18">
      <c r="B100" s="163"/>
      <c r="C100" s="164"/>
      <c r="D100" s="164" t="s">
        <v>112</v>
      </c>
      <c r="E100" s="164"/>
      <c r="F100" s="164"/>
      <c r="G100" s="164"/>
      <c r="H100" s="164"/>
      <c r="I100" s="164"/>
      <c r="J100" s="164"/>
      <c r="K100" s="164"/>
      <c r="L100" s="164"/>
      <c r="M100" s="164"/>
      <c r="N100" s="473">
        <f>$N$179</f>
        <v>0</v>
      </c>
      <c r="O100" s="473"/>
      <c r="P100" s="473"/>
      <c r="Q100" s="473"/>
      <c r="R100" s="165"/>
      <c r="T100" s="164"/>
      <c r="U100" s="164"/>
    </row>
    <row r="101" spans="2:21" s="166" customFormat="1" ht="15">
      <c r="B101" s="167"/>
      <c r="C101" s="168"/>
      <c r="D101" s="168" t="s">
        <v>113</v>
      </c>
      <c r="E101" s="168"/>
      <c r="F101" s="168"/>
      <c r="G101" s="168"/>
      <c r="H101" s="168"/>
      <c r="I101" s="168"/>
      <c r="J101" s="168"/>
      <c r="K101" s="168"/>
      <c r="L101" s="168"/>
      <c r="M101" s="168"/>
      <c r="N101" s="475">
        <f>$N$180</f>
        <v>0</v>
      </c>
      <c r="O101" s="475"/>
      <c r="P101" s="475"/>
      <c r="Q101" s="475"/>
      <c r="R101" s="169"/>
      <c r="T101" s="168"/>
      <c r="U101" s="168"/>
    </row>
    <row r="102" spans="2:21" s="122" customFormat="1" ht="13.5">
      <c r="B102" s="123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6"/>
      <c r="T102" s="124"/>
      <c r="U102" s="124"/>
    </row>
    <row r="103" spans="2:21" s="122" customFormat="1" ht="18">
      <c r="B103" s="123"/>
      <c r="C103" s="161" t="s">
        <v>114</v>
      </c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472">
        <v>0</v>
      </c>
      <c r="O103" s="472"/>
      <c r="P103" s="472"/>
      <c r="Q103" s="472"/>
      <c r="R103" s="126"/>
      <c r="T103" s="170"/>
      <c r="U103" s="171" t="s">
        <v>39</v>
      </c>
    </row>
    <row r="104" spans="2:21" s="122" customFormat="1" ht="13.5">
      <c r="B104" s="123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6"/>
      <c r="T104" s="124"/>
      <c r="U104" s="124"/>
    </row>
    <row r="105" spans="2:21" s="122" customFormat="1" ht="18">
      <c r="B105" s="123"/>
      <c r="C105" s="172" t="s">
        <v>90</v>
      </c>
      <c r="D105" s="141"/>
      <c r="E105" s="141"/>
      <c r="F105" s="141"/>
      <c r="G105" s="141"/>
      <c r="H105" s="141"/>
      <c r="I105" s="141"/>
      <c r="J105" s="141"/>
      <c r="K105" s="141"/>
      <c r="L105" s="477">
        <f>ROUND(SUM($N$88+$N$103),2)</f>
        <v>0</v>
      </c>
      <c r="M105" s="477"/>
      <c r="N105" s="477"/>
      <c r="O105" s="477"/>
      <c r="P105" s="477"/>
      <c r="Q105" s="477"/>
      <c r="R105" s="126"/>
      <c r="T105" s="124"/>
      <c r="U105" s="124"/>
    </row>
    <row r="106" spans="2:21" s="122" customFormat="1" ht="13.5">
      <c r="B106" s="154"/>
      <c r="C106" s="155"/>
      <c r="D106" s="155"/>
      <c r="E106" s="155"/>
      <c r="F106" s="155"/>
      <c r="G106" s="155"/>
      <c r="H106" s="155"/>
      <c r="I106" s="155"/>
      <c r="J106" s="155"/>
      <c r="K106" s="155"/>
      <c r="L106" s="155"/>
      <c r="M106" s="155"/>
      <c r="N106" s="155"/>
      <c r="O106" s="155"/>
      <c r="P106" s="155"/>
      <c r="Q106" s="155"/>
      <c r="R106" s="156"/>
      <c r="T106" s="124"/>
      <c r="U106" s="124"/>
    </row>
    <row r="110" spans="2:21" s="122" customFormat="1" ht="13.5">
      <c r="B110" s="173"/>
      <c r="C110" s="174"/>
      <c r="D110" s="174"/>
      <c r="E110" s="174"/>
      <c r="F110" s="174"/>
      <c r="G110" s="174"/>
      <c r="H110" s="174"/>
      <c r="I110" s="174"/>
      <c r="J110" s="174"/>
      <c r="K110" s="174"/>
      <c r="L110" s="174"/>
      <c r="M110" s="174"/>
      <c r="N110" s="174"/>
      <c r="O110" s="174"/>
      <c r="P110" s="174"/>
      <c r="Q110" s="174"/>
      <c r="R110" s="175"/>
    </row>
    <row r="111" spans="2:21" s="122" customFormat="1" ht="21">
      <c r="B111" s="123"/>
      <c r="C111" s="395" t="s">
        <v>115</v>
      </c>
      <c r="D111" s="395"/>
      <c r="E111" s="395"/>
      <c r="F111" s="395"/>
      <c r="G111" s="395"/>
      <c r="H111" s="395"/>
      <c r="I111" s="395"/>
      <c r="J111" s="395"/>
      <c r="K111" s="395"/>
      <c r="L111" s="395"/>
      <c r="M111" s="395"/>
      <c r="N111" s="395"/>
      <c r="O111" s="395"/>
      <c r="P111" s="395"/>
      <c r="Q111" s="395"/>
      <c r="R111" s="126"/>
    </row>
    <row r="112" spans="2:21" s="122" customFormat="1" ht="13.5">
      <c r="B112" s="123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6"/>
    </row>
    <row r="113" spans="2:65" s="122" customFormat="1" ht="15">
      <c r="B113" s="123"/>
      <c r="C113" s="121" t="s">
        <v>15</v>
      </c>
      <c r="D113" s="124"/>
      <c r="E113" s="124"/>
      <c r="F113" s="467" t="str">
        <f>$F$6</f>
        <v>Údržba a obnova hřbitovních staveb</v>
      </c>
      <c r="G113" s="467"/>
      <c r="H113" s="467"/>
      <c r="I113" s="467"/>
      <c r="J113" s="467"/>
      <c r="K113" s="467"/>
      <c r="L113" s="467"/>
      <c r="M113" s="467"/>
      <c r="N113" s="467"/>
      <c r="O113" s="467"/>
      <c r="P113" s="467"/>
      <c r="Q113" s="124"/>
      <c r="R113" s="126"/>
    </row>
    <row r="114" spans="2:65" s="122" customFormat="1" ht="18">
      <c r="B114" s="123"/>
      <c r="C114" s="160" t="s">
        <v>94</v>
      </c>
      <c r="D114" s="124"/>
      <c r="E114" s="124"/>
      <c r="F114" s="396" t="str">
        <f>$F$7</f>
        <v>kolumbarium2 - SO 05 Kolumbárium_2</v>
      </c>
      <c r="G114" s="396"/>
      <c r="H114" s="396"/>
      <c r="I114" s="396"/>
      <c r="J114" s="396"/>
      <c r="K114" s="396"/>
      <c r="L114" s="396"/>
      <c r="M114" s="396"/>
      <c r="N114" s="396"/>
      <c r="O114" s="396"/>
      <c r="P114" s="396"/>
      <c r="Q114" s="124"/>
      <c r="R114" s="126"/>
    </row>
    <row r="115" spans="2:65" s="122" customFormat="1" ht="13.5">
      <c r="B115" s="123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6"/>
    </row>
    <row r="116" spans="2:65" s="122" customFormat="1" ht="15">
      <c r="B116" s="123"/>
      <c r="C116" s="121" t="s">
        <v>20</v>
      </c>
      <c r="D116" s="124"/>
      <c r="E116" s="124"/>
      <c r="F116" s="127" t="str">
        <f>$F$9</f>
        <v>Hlízov</v>
      </c>
      <c r="G116" s="124"/>
      <c r="H116" s="124"/>
      <c r="I116" s="124"/>
      <c r="J116" s="124"/>
      <c r="K116" s="121" t="s">
        <v>22</v>
      </c>
      <c r="L116" s="124"/>
      <c r="M116" s="468" t="str">
        <f>IF($O$9="","",$O$9)</f>
        <v/>
      </c>
      <c r="N116" s="468"/>
      <c r="O116" s="468"/>
      <c r="P116" s="468"/>
      <c r="Q116" s="124"/>
      <c r="R116" s="126"/>
    </row>
    <row r="117" spans="2:65" s="122" customFormat="1" ht="13.5">
      <c r="B117" s="123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6"/>
    </row>
    <row r="118" spans="2:65" s="122" customFormat="1" ht="15">
      <c r="B118" s="123"/>
      <c r="C118" s="121" t="s">
        <v>25</v>
      </c>
      <c r="D118" s="124"/>
      <c r="E118" s="124"/>
      <c r="F118" s="127" t="str">
        <f>$E$12</f>
        <v>Obec Hlízov,285 32 Hlízov 164</v>
      </c>
      <c r="G118" s="124"/>
      <c r="H118" s="124"/>
      <c r="I118" s="124"/>
      <c r="J118" s="124"/>
      <c r="K118" s="121" t="s">
        <v>32</v>
      </c>
      <c r="L118" s="124"/>
      <c r="M118" s="398" t="str">
        <f>$E$18</f>
        <v>Beran Pavel</v>
      </c>
      <c r="N118" s="398"/>
      <c r="O118" s="398"/>
      <c r="P118" s="398"/>
      <c r="Q118" s="398"/>
      <c r="R118" s="126"/>
    </row>
    <row r="119" spans="2:65" s="122" customFormat="1" ht="15" customHeight="1">
      <c r="B119" s="123"/>
      <c r="C119" s="121" t="s">
        <v>30</v>
      </c>
      <c r="D119" s="124"/>
      <c r="E119" s="124"/>
      <c r="F119" s="127" t="str">
        <f>IF($E$15="","",$E$15)</f>
        <v>dosud neurčen</v>
      </c>
      <c r="G119" s="124"/>
      <c r="H119" s="124"/>
      <c r="I119" s="124"/>
      <c r="J119" s="124"/>
      <c r="K119" s="121" t="s">
        <v>35</v>
      </c>
      <c r="L119" s="124"/>
      <c r="M119" s="398">
        <f>$E$21</f>
        <v>0</v>
      </c>
      <c r="N119" s="398"/>
      <c r="O119" s="398"/>
      <c r="P119" s="398"/>
      <c r="Q119" s="398"/>
      <c r="R119" s="126"/>
    </row>
    <row r="120" spans="2:65" s="122" customFormat="1" ht="13.5">
      <c r="B120" s="123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6"/>
    </row>
    <row r="121" spans="2:65" s="176" customFormat="1" ht="30">
      <c r="B121" s="177"/>
      <c r="C121" s="178" t="s">
        <v>116</v>
      </c>
      <c r="D121" s="179" t="s">
        <v>117</v>
      </c>
      <c r="E121" s="179" t="s">
        <v>57</v>
      </c>
      <c r="F121" s="469" t="s">
        <v>118</v>
      </c>
      <c r="G121" s="469"/>
      <c r="H121" s="469"/>
      <c r="I121" s="469"/>
      <c r="J121" s="179" t="s">
        <v>119</v>
      </c>
      <c r="K121" s="179" t="s">
        <v>120</v>
      </c>
      <c r="L121" s="469" t="s">
        <v>121</v>
      </c>
      <c r="M121" s="469"/>
      <c r="N121" s="469" t="s">
        <v>122</v>
      </c>
      <c r="O121" s="469"/>
      <c r="P121" s="469"/>
      <c r="Q121" s="536"/>
      <c r="R121" s="180"/>
      <c r="T121" s="181" t="s">
        <v>123</v>
      </c>
      <c r="U121" s="182" t="s">
        <v>39</v>
      </c>
      <c r="V121" s="182" t="s">
        <v>124</v>
      </c>
      <c r="W121" s="182" t="s">
        <v>125</v>
      </c>
      <c r="X121" s="182" t="s">
        <v>126</v>
      </c>
      <c r="Y121" s="182" t="s">
        <v>127</v>
      </c>
      <c r="Z121" s="182" t="s">
        <v>128</v>
      </c>
      <c r="AA121" s="183" t="s">
        <v>129</v>
      </c>
    </row>
    <row r="122" spans="2:65" s="122" customFormat="1" ht="18">
      <c r="B122" s="123"/>
      <c r="C122" s="161" t="s">
        <v>96</v>
      </c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535">
        <f>$BK$122</f>
        <v>0</v>
      </c>
      <c r="O122" s="535"/>
      <c r="P122" s="535"/>
      <c r="Q122" s="535"/>
      <c r="R122" s="126"/>
      <c r="T122" s="184"/>
      <c r="U122" s="134"/>
      <c r="V122" s="134"/>
      <c r="W122" s="185">
        <f>$W$123+$W$156+$W$179</f>
        <v>472.13622099999998</v>
      </c>
      <c r="X122" s="134"/>
      <c r="Y122" s="185">
        <f>$Y$123+$Y$156+$Y$179</f>
        <v>7.48362354</v>
      </c>
      <c r="Z122" s="134"/>
      <c r="AA122" s="186">
        <f>$AA$123+$AA$156+$AA$179</f>
        <v>5.8966163200000006</v>
      </c>
      <c r="AT122" s="122" t="s">
        <v>73</v>
      </c>
      <c r="AU122" s="122" t="s">
        <v>102</v>
      </c>
      <c r="BK122" s="187">
        <f>$BK$123+$BK$156+$BK$179</f>
        <v>0</v>
      </c>
    </row>
    <row r="123" spans="2:65" s="188" customFormat="1" ht="18">
      <c r="B123" s="189"/>
      <c r="C123" s="190"/>
      <c r="D123" s="191" t="s">
        <v>103</v>
      </c>
      <c r="E123" s="191"/>
      <c r="F123" s="191"/>
      <c r="G123" s="191"/>
      <c r="H123" s="191"/>
      <c r="I123" s="191"/>
      <c r="J123" s="191"/>
      <c r="K123" s="191"/>
      <c r="L123" s="191"/>
      <c r="M123" s="191"/>
      <c r="N123" s="464">
        <f>$BK$123</f>
        <v>0</v>
      </c>
      <c r="O123" s="464"/>
      <c r="P123" s="464"/>
      <c r="Q123" s="464"/>
      <c r="R123" s="192"/>
      <c r="T123" s="193"/>
      <c r="U123" s="190"/>
      <c r="V123" s="190"/>
      <c r="W123" s="194">
        <f>$W$124+$W$128+$W$139+$W$149+$W$154</f>
        <v>288.44178699999992</v>
      </c>
      <c r="X123" s="190"/>
      <c r="Y123" s="194">
        <f>$Y$124+$Y$128+$Y$139+$Y$149+$Y$154</f>
        <v>5.9766065999999993</v>
      </c>
      <c r="Z123" s="190"/>
      <c r="AA123" s="195">
        <f>$AA$124+$AA$128+$AA$139+$AA$149+$AA$154</f>
        <v>2.90686</v>
      </c>
      <c r="AR123" s="196" t="s">
        <v>19</v>
      </c>
      <c r="AT123" s="196" t="s">
        <v>73</v>
      </c>
      <c r="AU123" s="196" t="s">
        <v>74</v>
      </c>
      <c r="AY123" s="196" t="s">
        <v>130</v>
      </c>
      <c r="BK123" s="197">
        <f>$BK$124+$BK$128+$BK$139+$BK$149+$BK$154</f>
        <v>0</v>
      </c>
    </row>
    <row r="124" spans="2:65" s="188" customFormat="1" ht="15">
      <c r="B124" s="189"/>
      <c r="C124" s="190"/>
      <c r="D124" s="198" t="s">
        <v>104</v>
      </c>
      <c r="E124" s="198"/>
      <c r="F124" s="198"/>
      <c r="G124" s="198"/>
      <c r="H124" s="198"/>
      <c r="I124" s="198"/>
      <c r="J124" s="198"/>
      <c r="K124" s="198"/>
      <c r="L124" s="198"/>
      <c r="M124" s="198"/>
      <c r="N124" s="521">
        <f>$BK$124</f>
        <v>0</v>
      </c>
      <c r="O124" s="521"/>
      <c r="P124" s="521"/>
      <c r="Q124" s="521"/>
      <c r="R124" s="192"/>
      <c r="T124" s="193"/>
      <c r="U124" s="190"/>
      <c r="V124" s="190"/>
      <c r="W124" s="194">
        <f>SUM($W$125:$W$127)</f>
        <v>7.548</v>
      </c>
      <c r="X124" s="190"/>
      <c r="Y124" s="194">
        <f>SUM($Y$125:$Y$127)</f>
        <v>7.6500000000000005E-4</v>
      </c>
      <c r="Z124" s="190"/>
      <c r="AA124" s="195">
        <f>SUM($AA$125:$AA$127)</f>
        <v>0</v>
      </c>
      <c r="AR124" s="196" t="s">
        <v>19</v>
      </c>
      <c r="AT124" s="196" t="s">
        <v>73</v>
      </c>
      <c r="AU124" s="196" t="s">
        <v>19</v>
      </c>
      <c r="AY124" s="196" t="s">
        <v>130</v>
      </c>
      <c r="BK124" s="197">
        <f>SUM($BK$125:$BK$127)</f>
        <v>0</v>
      </c>
    </row>
    <row r="125" spans="2:65" s="122" customFormat="1" ht="13.5">
      <c r="B125" s="123"/>
      <c r="C125" s="199" t="s">
        <v>19</v>
      </c>
      <c r="D125" s="199" t="s">
        <v>131</v>
      </c>
      <c r="E125" s="200" t="s">
        <v>132</v>
      </c>
      <c r="F125" s="522" t="s">
        <v>133</v>
      </c>
      <c r="G125" s="523"/>
      <c r="H125" s="523"/>
      <c r="I125" s="524"/>
      <c r="J125" s="201" t="s">
        <v>134</v>
      </c>
      <c r="K125" s="202">
        <v>51</v>
      </c>
      <c r="L125" s="525"/>
      <c r="M125" s="526"/>
      <c r="N125" s="525">
        <f>ROUND($L$125*$K$125,2)</f>
        <v>0</v>
      </c>
      <c r="O125" s="527"/>
      <c r="P125" s="527"/>
      <c r="Q125" s="526"/>
      <c r="R125" s="126"/>
      <c r="T125" s="203"/>
      <c r="U125" s="204" t="s">
        <v>40</v>
      </c>
      <c r="V125" s="205">
        <v>0.09</v>
      </c>
      <c r="W125" s="205">
        <f>$V$125*$K$125</f>
        <v>4.59</v>
      </c>
      <c r="X125" s="205">
        <v>0</v>
      </c>
      <c r="Y125" s="205">
        <f>$X$125*$K$125</f>
        <v>0</v>
      </c>
      <c r="Z125" s="205">
        <v>0</v>
      </c>
      <c r="AA125" s="206">
        <f>$Z$125*$K$125</f>
        <v>0</v>
      </c>
      <c r="AR125" s="122" t="s">
        <v>135</v>
      </c>
      <c r="AT125" s="122" t="s">
        <v>131</v>
      </c>
      <c r="AU125" s="122" t="s">
        <v>92</v>
      </c>
      <c r="AY125" s="122" t="s">
        <v>130</v>
      </c>
      <c r="BE125" s="207">
        <f>IF($U$125="základní",$N$125,0)</f>
        <v>0</v>
      </c>
      <c r="BF125" s="207">
        <f>IF($U$125="snížená",$N$125,0)</f>
        <v>0</v>
      </c>
      <c r="BG125" s="207">
        <f>IF($U$125="zákl. přenesená",$N$125,0)</f>
        <v>0</v>
      </c>
      <c r="BH125" s="207">
        <f>IF($U$125="sníž. přenesená",$N$125,0)</f>
        <v>0</v>
      </c>
      <c r="BI125" s="207">
        <f>IF($U$125="nulová",$N$125,0)</f>
        <v>0</v>
      </c>
      <c r="BJ125" s="122" t="s">
        <v>19</v>
      </c>
      <c r="BK125" s="207">
        <f>ROUND($L$125*$K$125,2)</f>
        <v>0</v>
      </c>
      <c r="BL125" s="122" t="s">
        <v>135</v>
      </c>
      <c r="BM125" s="122" t="s">
        <v>136</v>
      </c>
    </row>
    <row r="126" spans="2:65" s="122" customFormat="1" ht="13.5">
      <c r="B126" s="123"/>
      <c r="C126" s="199" t="s">
        <v>92</v>
      </c>
      <c r="D126" s="199" t="s">
        <v>131</v>
      </c>
      <c r="E126" s="200" t="s">
        <v>137</v>
      </c>
      <c r="F126" s="522" t="s">
        <v>138</v>
      </c>
      <c r="G126" s="523"/>
      <c r="H126" s="523"/>
      <c r="I126" s="524"/>
      <c r="J126" s="201" t="s">
        <v>134</v>
      </c>
      <c r="K126" s="202">
        <v>51</v>
      </c>
      <c r="L126" s="525"/>
      <c r="M126" s="526"/>
      <c r="N126" s="525">
        <f>ROUND($L$126*$K$126,2)</f>
        <v>0</v>
      </c>
      <c r="O126" s="527"/>
      <c r="P126" s="527"/>
      <c r="Q126" s="526"/>
      <c r="R126" s="126"/>
      <c r="T126" s="203"/>
      <c r="U126" s="204" t="s">
        <v>40</v>
      </c>
      <c r="V126" s="205">
        <v>5.8000000000000003E-2</v>
      </c>
      <c r="W126" s="205">
        <f>$V$126*$K$126</f>
        <v>2.9580000000000002</v>
      </c>
      <c r="X126" s="205">
        <v>0</v>
      </c>
      <c r="Y126" s="205">
        <f>$X$126*$K$126</f>
        <v>0</v>
      </c>
      <c r="Z126" s="205">
        <v>0</v>
      </c>
      <c r="AA126" s="206">
        <f>$Z$126*$K$126</f>
        <v>0</v>
      </c>
      <c r="AR126" s="122" t="s">
        <v>135</v>
      </c>
      <c r="AT126" s="122" t="s">
        <v>131</v>
      </c>
      <c r="AU126" s="122" t="s">
        <v>92</v>
      </c>
      <c r="AY126" s="122" t="s">
        <v>130</v>
      </c>
      <c r="BE126" s="207">
        <f>IF($U$126="základní",$N$126,0)</f>
        <v>0</v>
      </c>
      <c r="BF126" s="207">
        <f>IF($U$126="snížená",$N$126,0)</f>
        <v>0</v>
      </c>
      <c r="BG126" s="207">
        <f>IF($U$126="zákl. přenesená",$N$126,0)</f>
        <v>0</v>
      </c>
      <c r="BH126" s="207">
        <f>IF($U$126="sníž. přenesená",$N$126,0)</f>
        <v>0</v>
      </c>
      <c r="BI126" s="207">
        <f>IF($U$126="nulová",$N$126,0)</f>
        <v>0</v>
      </c>
      <c r="BJ126" s="122" t="s">
        <v>19</v>
      </c>
      <c r="BK126" s="207">
        <f>ROUND($L$126*$K$126,2)</f>
        <v>0</v>
      </c>
      <c r="BL126" s="122" t="s">
        <v>135</v>
      </c>
      <c r="BM126" s="122" t="s">
        <v>139</v>
      </c>
    </row>
    <row r="127" spans="2:65" s="122" customFormat="1" ht="13.5">
      <c r="B127" s="123"/>
      <c r="C127" s="343" t="s">
        <v>140</v>
      </c>
      <c r="D127" s="343" t="s">
        <v>141</v>
      </c>
      <c r="E127" s="344" t="s">
        <v>142</v>
      </c>
      <c r="F127" s="529" t="s">
        <v>143</v>
      </c>
      <c r="G127" s="530"/>
      <c r="H127" s="530"/>
      <c r="I127" s="531"/>
      <c r="J127" s="345" t="s">
        <v>144</v>
      </c>
      <c r="K127" s="346">
        <v>0.76500000000000001</v>
      </c>
      <c r="L127" s="532"/>
      <c r="M127" s="533"/>
      <c r="N127" s="532">
        <f>ROUND($L$127*$K$127,2)</f>
        <v>0</v>
      </c>
      <c r="O127" s="534"/>
      <c r="P127" s="534"/>
      <c r="Q127" s="533"/>
      <c r="R127" s="126"/>
      <c r="T127" s="203"/>
      <c r="U127" s="204" t="s">
        <v>40</v>
      </c>
      <c r="V127" s="205">
        <v>0</v>
      </c>
      <c r="W127" s="205">
        <f>$V$127*$K$127</f>
        <v>0</v>
      </c>
      <c r="X127" s="205">
        <v>1E-3</v>
      </c>
      <c r="Y127" s="205">
        <f>$X$127*$K$127</f>
        <v>7.6500000000000005E-4</v>
      </c>
      <c r="Z127" s="205">
        <v>0</v>
      </c>
      <c r="AA127" s="206">
        <f>$Z$127*$K$127</f>
        <v>0</v>
      </c>
      <c r="AR127" s="122" t="s">
        <v>145</v>
      </c>
      <c r="AT127" s="122" t="s">
        <v>141</v>
      </c>
      <c r="AU127" s="122" t="s">
        <v>92</v>
      </c>
      <c r="AY127" s="122" t="s">
        <v>130</v>
      </c>
      <c r="BE127" s="207">
        <f>IF($U$127="základní",$N$127,0)</f>
        <v>0</v>
      </c>
      <c r="BF127" s="207">
        <f>IF($U$127="snížená",$N$127,0)</f>
        <v>0</v>
      </c>
      <c r="BG127" s="207">
        <f>IF($U$127="zákl. přenesená",$N$127,0)</f>
        <v>0</v>
      </c>
      <c r="BH127" s="207">
        <f>IF($U$127="sníž. přenesená",$N$127,0)</f>
        <v>0</v>
      </c>
      <c r="BI127" s="207">
        <f>IF($U$127="nulová",$N$127,0)</f>
        <v>0</v>
      </c>
      <c r="BJ127" s="122" t="s">
        <v>19</v>
      </c>
      <c r="BK127" s="207">
        <f>ROUND($L$127*$K$127,2)</f>
        <v>0</v>
      </c>
      <c r="BL127" s="122" t="s">
        <v>135</v>
      </c>
      <c r="BM127" s="122" t="s">
        <v>146</v>
      </c>
    </row>
    <row r="128" spans="2:65" s="188" customFormat="1" ht="15">
      <c r="B128" s="189"/>
      <c r="C128" s="190"/>
      <c r="D128" s="198" t="s">
        <v>105</v>
      </c>
      <c r="E128" s="198"/>
      <c r="F128" s="198"/>
      <c r="G128" s="198"/>
      <c r="H128" s="198"/>
      <c r="I128" s="198"/>
      <c r="J128" s="198"/>
      <c r="K128" s="198"/>
      <c r="L128" s="198"/>
      <c r="M128" s="198"/>
      <c r="N128" s="528">
        <f>$BK$128</f>
        <v>0</v>
      </c>
      <c r="O128" s="528"/>
      <c r="P128" s="528"/>
      <c r="Q128" s="528"/>
      <c r="R128" s="192"/>
      <c r="T128" s="193"/>
      <c r="U128" s="190"/>
      <c r="V128" s="190"/>
      <c r="W128" s="194">
        <f>SUM($W$129:$W$138)</f>
        <v>188.31620999999996</v>
      </c>
      <c r="X128" s="190"/>
      <c r="Y128" s="194">
        <f>SUM($Y$129:$Y$138)</f>
        <v>5.3802377999999988</v>
      </c>
      <c r="Z128" s="190"/>
      <c r="AA128" s="195">
        <f>SUM($AA$129:$AA$138)</f>
        <v>0</v>
      </c>
      <c r="AR128" s="196" t="s">
        <v>19</v>
      </c>
      <c r="AT128" s="196" t="s">
        <v>73</v>
      </c>
      <c r="AU128" s="196" t="s">
        <v>19</v>
      </c>
      <c r="AY128" s="196" t="s">
        <v>130</v>
      </c>
      <c r="BK128" s="197">
        <f>SUM($BK$129:$BK$138)</f>
        <v>0</v>
      </c>
    </row>
    <row r="129" spans="2:65" s="122" customFormat="1" ht="13.5">
      <c r="B129" s="123"/>
      <c r="C129" s="199" t="s">
        <v>135</v>
      </c>
      <c r="D129" s="199" t="s">
        <v>131</v>
      </c>
      <c r="E129" s="200" t="s">
        <v>375</v>
      </c>
      <c r="F129" s="522" t="s">
        <v>376</v>
      </c>
      <c r="G129" s="523"/>
      <c r="H129" s="523"/>
      <c r="I129" s="524"/>
      <c r="J129" s="201" t="s">
        <v>134</v>
      </c>
      <c r="K129" s="202">
        <v>70.8</v>
      </c>
      <c r="L129" s="525"/>
      <c r="M129" s="526"/>
      <c r="N129" s="525">
        <f>ROUND($L$129*$K$129,2)</f>
        <v>0</v>
      </c>
      <c r="O129" s="527"/>
      <c r="P129" s="527"/>
      <c r="Q129" s="526"/>
      <c r="R129" s="126"/>
      <c r="T129" s="203"/>
      <c r="U129" s="204" t="s">
        <v>40</v>
      </c>
      <c r="V129" s="205">
        <v>0.34399999999999997</v>
      </c>
      <c r="W129" s="205">
        <f>$V$129*$K$129</f>
        <v>24.355199999999996</v>
      </c>
      <c r="X129" s="205">
        <v>1.7000000000000001E-2</v>
      </c>
      <c r="Y129" s="205">
        <f>$X$129*$K$129</f>
        <v>1.2036</v>
      </c>
      <c r="Z129" s="205">
        <v>0</v>
      </c>
      <c r="AA129" s="206">
        <f>$Z$129*$K$129</f>
        <v>0</v>
      </c>
      <c r="AR129" s="122" t="s">
        <v>135</v>
      </c>
      <c r="AT129" s="122" t="s">
        <v>131</v>
      </c>
      <c r="AU129" s="122" t="s">
        <v>92</v>
      </c>
      <c r="AY129" s="122" t="s">
        <v>130</v>
      </c>
      <c r="BE129" s="207">
        <f>IF($U$129="základní",$N$129,0)</f>
        <v>0</v>
      </c>
      <c r="BF129" s="207">
        <f>IF($U$129="snížená",$N$129,0)</f>
        <v>0</v>
      </c>
      <c r="BG129" s="207">
        <f>IF($U$129="zákl. přenesená",$N$129,0)</f>
        <v>0</v>
      </c>
      <c r="BH129" s="207">
        <f>IF($U$129="sníž. přenesená",$N$129,0)</f>
        <v>0</v>
      </c>
      <c r="BI129" s="207">
        <f>IF($U$129="nulová",$N$129,0)</f>
        <v>0</v>
      </c>
      <c r="BJ129" s="122" t="s">
        <v>19</v>
      </c>
      <c r="BK129" s="207">
        <f>ROUND($L$129*$K$129,2)</f>
        <v>0</v>
      </c>
      <c r="BL129" s="122" t="s">
        <v>135</v>
      </c>
      <c r="BM129" s="122" t="s">
        <v>377</v>
      </c>
    </row>
    <row r="130" spans="2:65" s="122" customFormat="1" ht="13.5">
      <c r="B130" s="123"/>
      <c r="C130" s="199" t="s">
        <v>150</v>
      </c>
      <c r="D130" s="199" t="s">
        <v>131</v>
      </c>
      <c r="E130" s="200" t="s">
        <v>286</v>
      </c>
      <c r="F130" s="522" t="s">
        <v>287</v>
      </c>
      <c r="G130" s="523"/>
      <c r="H130" s="523"/>
      <c r="I130" s="524"/>
      <c r="J130" s="201" t="s">
        <v>134</v>
      </c>
      <c r="K130" s="202">
        <v>32.56</v>
      </c>
      <c r="L130" s="525"/>
      <c r="M130" s="526"/>
      <c r="N130" s="525">
        <f>ROUND($L$130*$K$130,2)</f>
        <v>0</v>
      </c>
      <c r="O130" s="527"/>
      <c r="P130" s="527"/>
      <c r="Q130" s="526"/>
      <c r="R130" s="126"/>
      <c r="T130" s="203"/>
      <c r="U130" s="204" t="s">
        <v>40</v>
      </c>
      <c r="V130" s="205">
        <v>0.442</v>
      </c>
      <c r="W130" s="205">
        <f>$V$130*$K$130</f>
        <v>14.391520000000002</v>
      </c>
      <c r="X130" s="205">
        <v>2.6589999999999999E-2</v>
      </c>
      <c r="Y130" s="205">
        <f>$X$130*$K$130</f>
        <v>0.86577040000000005</v>
      </c>
      <c r="Z130" s="205">
        <v>0</v>
      </c>
      <c r="AA130" s="206">
        <f>$Z$130*$K$130</f>
        <v>0</v>
      </c>
      <c r="AR130" s="122" t="s">
        <v>135</v>
      </c>
      <c r="AT130" s="122" t="s">
        <v>131</v>
      </c>
      <c r="AU130" s="122" t="s">
        <v>92</v>
      </c>
      <c r="AY130" s="122" t="s">
        <v>130</v>
      </c>
      <c r="BE130" s="207">
        <f>IF($U$130="základní",$N$130,0)</f>
        <v>0</v>
      </c>
      <c r="BF130" s="207">
        <f>IF($U$130="snížená",$N$130,0)</f>
        <v>0</v>
      </c>
      <c r="BG130" s="207">
        <f>IF($U$130="zákl. přenesená",$N$130,0)</f>
        <v>0</v>
      </c>
      <c r="BH130" s="207">
        <f>IF($U$130="sníž. přenesená",$N$130,0)</f>
        <v>0</v>
      </c>
      <c r="BI130" s="207">
        <f>IF($U$130="nulová",$N$130,0)</f>
        <v>0</v>
      </c>
      <c r="BJ130" s="122" t="s">
        <v>19</v>
      </c>
      <c r="BK130" s="207">
        <f>ROUND($L$130*$K$130,2)</f>
        <v>0</v>
      </c>
      <c r="BL130" s="122" t="s">
        <v>135</v>
      </c>
      <c r="BM130" s="122" t="s">
        <v>288</v>
      </c>
    </row>
    <row r="131" spans="2:65" s="122" customFormat="1" ht="13.5">
      <c r="B131" s="123"/>
      <c r="C131" s="199" t="s">
        <v>154</v>
      </c>
      <c r="D131" s="199" t="s">
        <v>131</v>
      </c>
      <c r="E131" s="200" t="s">
        <v>147</v>
      </c>
      <c r="F131" s="522" t="s">
        <v>148</v>
      </c>
      <c r="G131" s="523"/>
      <c r="H131" s="523"/>
      <c r="I131" s="524"/>
      <c r="J131" s="201" t="s">
        <v>134</v>
      </c>
      <c r="K131" s="202">
        <v>32.56</v>
      </c>
      <c r="L131" s="525"/>
      <c r="M131" s="526"/>
      <c r="N131" s="525">
        <f>ROUND($L$131*$K$131,2)</f>
        <v>0</v>
      </c>
      <c r="O131" s="527"/>
      <c r="P131" s="527"/>
      <c r="Q131" s="526"/>
      <c r="R131" s="126"/>
      <c r="T131" s="203"/>
      <c r="U131" s="204" t="s">
        <v>40</v>
      </c>
      <c r="V131" s="205">
        <v>0.28499999999999998</v>
      </c>
      <c r="W131" s="205">
        <f>$V$131*$K$131</f>
        <v>9.2796000000000003</v>
      </c>
      <c r="X131" s="205">
        <v>3.48E-3</v>
      </c>
      <c r="Y131" s="205">
        <f>$X$131*$K$131</f>
        <v>0.11330880000000002</v>
      </c>
      <c r="Z131" s="205">
        <v>0</v>
      </c>
      <c r="AA131" s="206">
        <f>$Z$131*$K$131</f>
        <v>0</v>
      </c>
      <c r="AR131" s="122" t="s">
        <v>135</v>
      </c>
      <c r="AT131" s="122" t="s">
        <v>131</v>
      </c>
      <c r="AU131" s="122" t="s">
        <v>92</v>
      </c>
      <c r="AY131" s="122" t="s">
        <v>130</v>
      </c>
      <c r="BE131" s="207">
        <f>IF($U$131="základní",$N$131,0)</f>
        <v>0</v>
      </c>
      <c r="BF131" s="207">
        <f>IF($U$131="snížená",$N$131,0)</f>
        <v>0</v>
      </c>
      <c r="BG131" s="207">
        <f>IF($U$131="zákl. přenesená",$N$131,0)</f>
        <v>0</v>
      </c>
      <c r="BH131" s="207">
        <f>IF($U$131="sníž. přenesená",$N$131,0)</f>
        <v>0</v>
      </c>
      <c r="BI131" s="207">
        <f>IF($U$131="nulová",$N$131,0)</f>
        <v>0</v>
      </c>
      <c r="BJ131" s="122" t="s">
        <v>19</v>
      </c>
      <c r="BK131" s="207">
        <f>ROUND($L$131*$K$131,2)</f>
        <v>0</v>
      </c>
      <c r="BL131" s="122" t="s">
        <v>135</v>
      </c>
      <c r="BM131" s="122" t="s">
        <v>149</v>
      </c>
    </row>
    <row r="132" spans="2:65" s="122" customFormat="1" ht="13.5">
      <c r="B132" s="123"/>
      <c r="C132" s="199" t="s">
        <v>158</v>
      </c>
      <c r="D132" s="199" t="s">
        <v>131</v>
      </c>
      <c r="E132" s="200" t="s">
        <v>151</v>
      </c>
      <c r="F132" s="522" t="s">
        <v>152</v>
      </c>
      <c r="G132" s="523"/>
      <c r="H132" s="523"/>
      <c r="I132" s="524"/>
      <c r="J132" s="201" t="s">
        <v>134</v>
      </c>
      <c r="K132" s="202">
        <v>82.82</v>
      </c>
      <c r="L132" s="525"/>
      <c r="M132" s="526"/>
      <c r="N132" s="525">
        <f>ROUND($L$132*$K$132,2)</f>
        <v>0</v>
      </c>
      <c r="O132" s="527"/>
      <c r="P132" s="527"/>
      <c r="Q132" s="526"/>
      <c r="R132" s="126"/>
      <c r="T132" s="203"/>
      <c r="U132" s="204" t="s">
        <v>40</v>
      </c>
      <c r="V132" s="205">
        <v>0.42399999999999999</v>
      </c>
      <c r="W132" s="205">
        <f>$V$132*$K$132</f>
        <v>35.115679999999998</v>
      </c>
      <c r="X132" s="205">
        <v>2.0480000000000002E-2</v>
      </c>
      <c r="Y132" s="205">
        <f>$X$132*$K$132</f>
        <v>1.6961535999999999</v>
      </c>
      <c r="Z132" s="205">
        <v>0</v>
      </c>
      <c r="AA132" s="206">
        <f>$Z$132*$K$132</f>
        <v>0</v>
      </c>
      <c r="AR132" s="122" t="s">
        <v>135</v>
      </c>
      <c r="AT132" s="122" t="s">
        <v>131</v>
      </c>
      <c r="AU132" s="122" t="s">
        <v>92</v>
      </c>
      <c r="AY132" s="122" t="s">
        <v>130</v>
      </c>
      <c r="BE132" s="207">
        <f>IF($U$132="základní",$N$132,0)</f>
        <v>0</v>
      </c>
      <c r="BF132" s="207">
        <f>IF($U$132="snížená",$N$132,0)</f>
        <v>0</v>
      </c>
      <c r="BG132" s="207">
        <f>IF($U$132="zákl. přenesená",$N$132,0)</f>
        <v>0</v>
      </c>
      <c r="BH132" s="207">
        <f>IF($U$132="sníž. přenesená",$N$132,0)</f>
        <v>0</v>
      </c>
      <c r="BI132" s="207">
        <f>IF($U$132="nulová",$N$132,0)</f>
        <v>0</v>
      </c>
      <c r="BJ132" s="122" t="s">
        <v>19</v>
      </c>
      <c r="BK132" s="207">
        <f>ROUND($L$132*$K$132,2)</f>
        <v>0</v>
      </c>
      <c r="BL132" s="122" t="s">
        <v>135</v>
      </c>
      <c r="BM132" s="122" t="s">
        <v>153</v>
      </c>
    </row>
    <row r="133" spans="2:65" s="122" customFormat="1" ht="13.5">
      <c r="B133" s="123"/>
      <c r="C133" s="199" t="s">
        <v>145</v>
      </c>
      <c r="D133" s="199" t="s">
        <v>131</v>
      </c>
      <c r="E133" s="200" t="s">
        <v>155</v>
      </c>
      <c r="F133" s="522" t="s">
        <v>156</v>
      </c>
      <c r="G133" s="523"/>
      <c r="H133" s="523"/>
      <c r="I133" s="524"/>
      <c r="J133" s="201" t="s">
        <v>134</v>
      </c>
      <c r="K133" s="202">
        <v>82.82</v>
      </c>
      <c r="L133" s="525"/>
      <c r="M133" s="526"/>
      <c r="N133" s="525">
        <f>ROUND($L$133*$K$133,2)</f>
        <v>0</v>
      </c>
      <c r="O133" s="527"/>
      <c r="P133" s="527"/>
      <c r="Q133" s="526"/>
      <c r="R133" s="126"/>
      <c r="T133" s="203"/>
      <c r="U133" s="204" t="s">
        <v>40</v>
      </c>
      <c r="V133" s="205">
        <v>0.09</v>
      </c>
      <c r="W133" s="205">
        <f>$V$133*$K$133</f>
        <v>7.4537999999999993</v>
      </c>
      <c r="X133" s="205">
        <v>7.9000000000000008E-3</v>
      </c>
      <c r="Y133" s="205">
        <f>$X$133*$K$133</f>
        <v>0.65427800000000003</v>
      </c>
      <c r="Z133" s="205">
        <v>0</v>
      </c>
      <c r="AA133" s="206">
        <f>$Z$133*$K$133</f>
        <v>0</v>
      </c>
      <c r="AR133" s="122" t="s">
        <v>135</v>
      </c>
      <c r="AT133" s="122" t="s">
        <v>131</v>
      </c>
      <c r="AU133" s="122" t="s">
        <v>92</v>
      </c>
      <c r="AY133" s="122" t="s">
        <v>130</v>
      </c>
      <c r="BE133" s="207">
        <f>IF($U$133="základní",$N$133,0)</f>
        <v>0</v>
      </c>
      <c r="BF133" s="207">
        <f>IF($U$133="snížená",$N$133,0)</f>
        <v>0</v>
      </c>
      <c r="BG133" s="207">
        <f>IF($U$133="zákl. přenesená",$N$133,0)</f>
        <v>0</v>
      </c>
      <c r="BH133" s="207">
        <f>IF($U$133="sníž. přenesená",$N$133,0)</f>
        <v>0</v>
      </c>
      <c r="BI133" s="207">
        <f>IF($U$133="nulová",$N$133,0)</f>
        <v>0</v>
      </c>
      <c r="BJ133" s="122" t="s">
        <v>19</v>
      </c>
      <c r="BK133" s="207">
        <f>ROUND($L$133*$K$133,2)</f>
        <v>0</v>
      </c>
      <c r="BL133" s="122" t="s">
        <v>135</v>
      </c>
      <c r="BM133" s="122" t="s">
        <v>157</v>
      </c>
    </row>
    <row r="134" spans="2:65" s="122" customFormat="1" ht="13.5">
      <c r="B134" s="123"/>
      <c r="C134" s="199" t="s">
        <v>165</v>
      </c>
      <c r="D134" s="199" t="s">
        <v>131</v>
      </c>
      <c r="E134" s="200" t="s">
        <v>159</v>
      </c>
      <c r="F134" s="522" t="s">
        <v>160</v>
      </c>
      <c r="G134" s="523"/>
      <c r="H134" s="523"/>
      <c r="I134" s="524"/>
      <c r="J134" s="201" t="s">
        <v>134</v>
      </c>
      <c r="K134" s="202">
        <v>82.82</v>
      </c>
      <c r="L134" s="525"/>
      <c r="M134" s="526"/>
      <c r="N134" s="525">
        <f>ROUND($L$134*$K$134,2)</f>
        <v>0</v>
      </c>
      <c r="O134" s="527"/>
      <c r="P134" s="527"/>
      <c r="Q134" s="526"/>
      <c r="R134" s="126"/>
      <c r="T134" s="203"/>
      <c r="U134" s="204" t="s">
        <v>40</v>
      </c>
      <c r="V134" s="205">
        <v>0.627</v>
      </c>
      <c r="W134" s="205">
        <f>$V$134*$K$134</f>
        <v>51.928139999999999</v>
      </c>
      <c r="X134" s="205">
        <v>6.43E-3</v>
      </c>
      <c r="Y134" s="205">
        <f>$X$134*$K$134</f>
        <v>0.53253259999999991</v>
      </c>
      <c r="Z134" s="205">
        <v>0</v>
      </c>
      <c r="AA134" s="206">
        <f>$Z$134*$K$134</f>
        <v>0</v>
      </c>
      <c r="AR134" s="122" t="s">
        <v>135</v>
      </c>
      <c r="AT134" s="122" t="s">
        <v>131</v>
      </c>
      <c r="AU134" s="122" t="s">
        <v>92</v>
      </c>
      <c r="AY134" s="122" t="s">
        <v>130</v>
      </c>
      <c r="BE134" s="207">
        <f>IF($U$134="základní",$N$134,0)</f>
        <v>0</v>
      </c>
      <c r="BF134" s="207">
        <f>IF($U$134="snížená",$N$134,0)</f>
        <v>0</v>
      </c>
      <c r="BG134" s="207">
        <f>IF($U$134="zákl. přenesená",$N$134,0)</f>
        <v>0</v>
      </c>
      <c r="BH134" s="207">
        <f>IF($U$134="sníž. přenesená",$N$134,0)</f>
        <v>0</v>
      </c>
      <c r="BI134" s="207">
        <f>IF($U$134="nulová",$N$134,0)</f>
        <v>0</v>
      </c>
      <c r="BJ134" s="122" t="s">
        <v>19</v>
      </c>
      <c r="BK134" s="207">
        <f>ROUND($L$134*$K$134,2)</f>
        <v>0</v>
      </c>
      <c r="BL134" s="122" t="s">
        <v>135</v>
      </c>
      <c r="BM134" s="122" t="s">
        <v>161</v>
      </c>
    </row>
    <row r="135" spans="2:65" s="122" customFormat="1" ht="13.5">
      <c r="B135" s="123"/>
      <c r="C135" s="199" t="s">
        <v>23</v>
      </c>
      <c r="D135" s="199" t="s">
        <v>131</v>
      </c>
      <c r="E135" s="200" t="s">
        <v>162</v>
      </c>
      <c r="F135" s="522" t="s">
        <v>163</v>
      </c>
      <c r="G135" s="523"/>
      <c r="H135" s="523"/>
      <c r="I135" s="524"/>
      <c r="J135" s="201" t="s">
        <v>134</v>
      </c>
      <c r="K135" s="202">
        <v>82.82</v>
      </c>
      <c r="L135" s="525"/>
      <c r="M135" s="526"/>
      <c r="N135" s="525">
        <f>ROUND($L$135*$K$135,2)</f>
        <v>0</v>
      </c>
      <c r="O135" s="527"/>
      <c r="P135" s="527"/>
      <c r="Q135" s="526"/>
      <c r="R135" s="126"/>
      <c r="T135" s="203"/>
      <c r="U135" s="204" t="s">
        <v>40</v>
      </c>
      <c r="V135" s="205">
        <v>0.245</v>
      </c>
      <c r="W135" s="205">
        <f>$V$135*$K$135</f>
        <v>20.290899999999997</v>
      </c>
      <c r="X135" s="205">
        <v>3.48E-3</v>
      </c>
      <c r="Y135" s="205">
        <f>$X$135*$K$135</f>
        <v>0.28821359999999996</v>
      </c>
      <c r="Z135" s="205">
        <v>0</v>
      </c>
      <c r="AA135" s="206">
        <f>$Z$135*$K$135</f>
        <v>0</v>
      </c>
      <c r="AR135" s="122" t="s">
        <v>135</v>
      </c>
      <c r="AT135" s="122" t="s">
        <v>131</v>
      </c>
      <c r="AU135" s="122" t="s">
        <v>92</v>
      </c>
      <c r="AY135" s="122" t="s">
        <v>130</v>
      </c>
      <c r="BE135" s="207">
        <f>IF($U$135="základní",$N$135,0)</f>
        <v>0</v>
      </c>
      <c r="BF135" s="207">
        <f>IF($U$135="snížená",$N$135,0)</f>
        <v>0</v>
      </c>
      <c r="BG135" s="207">
        <f>IF($U$135="zákl. přenesená",$N$135,0)</f>
        <v>0</v>
      </c>
      <c r="BH135" s="207">
        <f>IF($U$135="sníž. přenesená",$N$135,0)</f>
        <v>0</v>
      </c>
      <c r="BI135" s="207">
        <f>IF($U$135="nulová",$N$135,0)</f>
        <v>0</v>
      </c>
      <c r="BJ135" s="122" t="s">
        <v>19</v>
      </c>
      <c r="BK135" s="207">
        <f>ROUND($L$135*$K$135,2)</f>
        <v>0</v>
      </c>
      <c r="BL135" s="122" t="s">
        <v>135</v>
      </c>
      <c r="BM135" s="122" t="s">
        <v>164</v>
      </c>
    </row>
    <row r="136" spans="2:65" s="122" customFormat="1" ht="13.5">
      <c r="B136" s="123"/>
      <c r="C136" s="199" t="s">
        <v>172</v>
      </c>
      <c r="D136" s="199" t="s">
        <v>131</v>
      </c>
      <c r="E136" s="200" t="s">
        <v>166</v>
      </c>
      <c r="F136" s="522" t="s">
        <v>167</v>
      </c>
      <c r="G136" s="523"/>
      <c r="H136" s="523"/>
      <c r="I136" s="524"/>
      <c r="J136" s="201" t="s">
        <v>134</v>
      </c>
      <c r="K136" s="202">
        <v>9.99</v>
      </c>
      <c r="L136" s="525"/>
      <c r="M136" s="526"/>
      <c r="N136" s="525">
        <f>ROUND($L$136*$K$136,2)</f>
        <v>0</v>
      </c>
      <c r="O136" s="527"/>
      <c r="P136" s="527"/>
      <c r="Q136" s="526"/>
      <c r="R136" s="126"/>
      <c r="T136" s="203"/>
      <c r="U136" s="204" t="s">
        <v>40</v>
      </c>
      <c r="V136" s="205">
        <v>0.09</v>
      </c>
      <c r="W136" s="205">
        <f>$V$136*$K$136</f>
        <v>0.89910000000000001</v>
      </c>
      <c r="X136" s="205">
        <v>2.4000000000000001E-4</v>
      </c>
      <c r="Y136" s="205">
        <f>$X$136*$K$136</f>
        <v>2.3976000000000002E-3</v>
      </c>
      <c r="Z136" s="205">
        <v>0</v>
      </c>
      <c r="AA136" s="206">
        <f>$Z$136*$K$136</f>
        <v>0</v>
      </c>
      <c r="AR136" s="122" t="s">
        <v>135</v>
      </c>
      <c r="AT136" s="122" t="s">
        <v>131</v>
      </c>
      <c r="AU136" s="122" t="s">
        <v>92</v>
      </c>
      <c r="AY136" s="122" t="s">
        <v>130</v>
      </c>
      <c r="BE136" s="207">
        <f>IF($U$136="základní",$N$136,0)</f>
        <v>0</v>
      </c>
      <c r="BF136" s="207">
        <f>IF($U$136="snížená",$N$136,0)</f>
        <v>0</v>
      </c>
      <c r="BG136" s="207">
        <f>IF($U$136="zákl. přenesená",$N$136,0)</f>
        <v>0</v>
      </c>
      <c r="BH136" s="207">
        <f>IF($U$136="sníž. přenesená",$N$136,0)</f>
        <v>0</v>
      </c>
      <c r="BI136" s="207">
        <f>IF($U$136="nulová",$N$136,0)</f>
        <v>0</v>
      </c>
      <c r="BJ136" s="122" t="s">
        <v>19</v>
      </c>
      <c r="BK136" s="207">
        <f>ROUND($L$136*$K$136,2)</f>
        <v>0</v>
      </c>
      <c r="BL136" s="122" t="s">
        <v>135</v>
      </c>
      <c r="BM136" s="122" t="s">
        <v>168</v>
      </c>
    </row>
    <row r="137" spans="2:65" s="122" customFormat="1" ht="13.5">
      <c r="B137" s="123"/>
      <c r="C137" s="199" t="s">
        <v>176</v>
      </c>
      <c r="D137" s="199" t="s">
        <v>131</v>
      </c>
      <c r="E137" s="200" t="s">
        <v>169</v>
      </c>
      <c r="F137" s="522" t="s">
        <v>170</v>
      </c>
      <c r="G137" s="523"/>
      <c r="H137" s="523"/>
      <c r="I137" s="524"/>
      <c r="J137" s="201" t="s">
        <v>134</v>
      </c>
      <c r="K137" s="202">
        <v>99.93</v>
      </c>
      <c r="L137" s="525"/>
      <c r="M137" s="526"/>
      <c r="N137" s="525">
        <f>ROUND($L$137*$K$137,2)</f>
        <v>0</v>
      </c>
      <c r="O137" s="527"/>
      <c r="P137" s="527"/>
      <c r="Q137" s="526"/>
      <c r="R137" s="126"/>
      <c r="T137" s="203"/>
      <c r="U137" s="204" t="s">
        <v>40</v>
      </c>
      <c r="V137" s="205">
        <v>3.9E-2</v>
      </c>
      <c r="W137" s="205">
        <f>$V$137*$K$137</f>
        <v>3.8972700000000002</v>
      </c>
      <c r="X137" s="205">
        <v>2.4000000000000001E-4</v>
      </c>
      <c r="Y137" s="205">
        <f>$X$137*$K$137</f>
        <v>2.3983200000000003E-2</v>
      </c>
      <c r="Z137" s="205">
        <v>0</v>
      </c>
      <c r="AA137" s="206">
        <f>$Z$137*$K$137</f>
        <v>0</v>
      </c>
      <c r="AR137" s="122" t="s">
        <v>135</v>
      </c>
      <c r="AT137" s="122" t="s">
        <v>131</v>
      </c>
      <c r="AU137" s="122" t="s">
        <v>92</v>
      </c>
      <c r="AY137" s="122" t="s">
        <v>130</v>
      </c>
      <c r="BE137" s="207">
        <f>IF($U$137="základní",$N$137,0)</f>
        <v>0</v>
      </c>
      <c r="BF137" s="207">
        <f>IF($U$137="snížená",$N$137,0)</f>
        <v>0</v>
      </c>
      <c r="BG137" s="207">
        <f>IF($U$137="zákl. přenesená",$N$137,0)</f>
        <v>0</v>
      </c>
      <c r="BH137" s="207">
        <f>IF($U$137="sníž. přenesená",$N$137,0)</f>
        <v>0</v>
      </c>
      <c r="BI137" s="207">
        <f>IF($U$137="nulová",$N$137,0)</f>
        <v>0</v>
      </c>
      <c r="BJ137" s="122" t="s">
        <v>19</v>
      </c>
      <c r="BK137" s="207">
        <f>ROUND($L$137*$K$137,2)</f>
        <v>0</v>
      </c>
      <c r="BL137" s="122" t="s">
        <v>135</v>
      </c>
      <c r="BM137" s="122" t="s">
        <v>171</v>
      </c>
    </row>
    <row r="138" spans="2:65" s="122" customFormat="1" ht="13.5">
      <c r="B138" s="123"/>
      <c r="C138" s="199" t="s">
        <v>180</v>
      </c>
      <c r="D138" s="199" t="s">
        <v>131</v>
      </c>
      <c r="E138" s="200" t="s">
        <v>177</v>
      </c>
      <c r="F138" s="522" t="s">
        <v>178</v>
      </c>
      <c r="G138" s="523"/>
      <c r="H138" s="523"/>
      <c r="I138" s="524"/>
      <c r="J138" s="201" t="s">
        <v>134</v>
      </c>
      <c r="K138" s="202">
        <v>82.82</v>
      </c>
      <c r="L138" s="525"/>
      <c r="M138" s="526"/>
      <c r="N138" s="525">
        <f>ROUND($L$138*$K$138,2)</f>
        <v>0</v>
      </c>
      <c r="O138" s="527"/>
      <c r="P138" s="527"/>
      <c r="Q138" s="526"/>
      <c r="R138" s="126"/>
      <c r="T138" s="203"/>
      <c r="U138" s="204" t="s">
        <v>40</v>
      </c>
      <c r="V138" s="205">
        <v>0.25</v>
      </c>
      <c r="W138" s="205">
        <f>$V$138*$K$138</f>
        <v>20.704999999999998</v>
      </c>
      <c r="X138" s="205">
        <v>0</v>
      </c>
      <c r="Y138" s="205">
        <f>$X$138*$K$138</f>
        <v>0</v>
      </c>
      <c r="Z138" s="205">
        <v>0</v>
      </c>
      <c r="AA138" s="206">
        <f>$Z$138*$K$138</f>
        <v>0</v>
      </c>
      <c r="AR138" s="122" t="s">
        <v>135</v>
      </c>
      <c r="AT138" s="122" t="s">
        <v>131</v>
      </c>
      <c r="AU138" s="122" t="s">
        <v>92</v>
      </c>
      <c r="AY138" s="122" t="s">
        <v>130</v>
      </c>
      <c r="BE138" s="207">
        <f>IF($U$138="základní",$N$138,0)</f>
        <v>0</v>
      </c>
      <c r="BF138" s="207">
        <f>IF($U$138="snížená",$N$138,0)</f>
        <v>0</v>
      </c>
      <c r="BG138" s="207">
        <f>IF($U$138="zákl. přenesená",$N$138,0)</f>
        <v>0</v>
      </c>
      <c r="BH138" s="207">
        <f>IF($U$138="sníž. přenesená",$N$138,0)</f>
        <v>0</v>
      </c>
      <c r="BI138" s="207">
        <f>IF($U$138="nulová",$N$138,0)</f>
        <v>0</v>
      </c>
      <c r="BJ138" s="122" t="s">
        <v>19</v>
      </c>
      <c r="BK138" s="207">
        <f>ROUND($L$138*$K$138,2)</f>
        <v>0</v>
      </c>
      <c r="BL138" s="122" t="s">
        <v>135</v>
      </c>
      <c r="BM138" s="122" t="s">
        <v>179</v>
      </c>
    </row>
    <row r="139" spans="2:65" s="188" customFormat="1" ht="15">
      <c r="B139" s="189"/>
      <c r="C139" s="190"/>
      <c r="D139" s="198" t="s">
        <v>106</v>
      </c>
      <c r="E139" s="198"/>
      <c r="F139" s="198"/>
      <c r="G139" s="198"/>
      <c r="H139" s="198"/>
      <c r="I139" s="198"/>
      <c r="J139" s="198"/>
      <c r="K139" s="198"/>
      <c r="L139" s="198"/>
      <c r="M139" s="198"/>
      <c r="N139" s="528">
        <f>$BK$139</f>
        <v>0</v>
      </c>
      <c r="O139" s="528"/>
      <c r="P139" s="528"/>
      <c r="Q139" s="528"/>
      <c r="R139" s="192"/>
      <c r="T139" s="193"/>
      <c r="U139" s="190"/>
      <c r="V139" s="190"/>
      <c r="W139" s="194">
        <f>SUM($W$140:$W$148)</f>
        <v>77.231970000000004</v>
      </c>
      <c r="X139" s="190"/>
      <c r="Y139" s="194">
        <f>SUM($Y$140:$Y$148)</f>
        <v>0.59560380000000002</v>
      </c>
      <c r="Z139" s="190"/>
      <c r="AA139" s="195">
        <f>SUM($AA$140:$AA$148)</f>
        <v>2.90686</v>
      </c>
      <c r="AR139" s="196" t="s">
        <v>19</v>
      </c>
      <c r="AT139" s="196" t="s">
        <v>73</v>
      </c>
      <c r="AU139" s="196" t="s">
        <v>19</v>
      </c>
      <c r="AY139" s="196" t="s">
        <v>130</v>
      </c>
      <c r="BK139" s="197">
        <f>SUM($BK$140:$BK$148)</f>
        <v>0</v>
      </c>
    </row>
    <row r="140" spans="2:65" s="122" customFormat="1" ht="13.5">
      <c r="B140" s="123"/>
      <c r="C140" s="199" t="s">
        <v>184</v>
      </c>
      <c r="D140" s="199" t="s">
        <v>131</v>
      </c>
      <c r="E140" s="200" t="s">
        <v>185</v>
      </c>
      <c r="F140" s="522" t="s">
        <v>186</v>
      </c>
      <c r="G140" s="523"/>
      <c r="H140" s="523"/>
      <c r="I140" s="524"/>
      <c r="J140" s="201" t="s">
        <v>134</v>
      </c>
      <c r="K140" s="202">
        <v>104</v>
      </c>
      <c r="L140" s="525"/>
      <c r="M140" s="526"/>
      <c r="N140" s="525">
        <f>ROUND($L$140*$K$140,2)</f>
        <v>0</v>
      </c>
      <c r="O140" s="527"/>
      <c r="P140" s="527"/>
      <c r="Q140" s="526"/>
      <c r="R140" s="126"/>
      <c r="T140" s="203"/>
      <c r="U140" s="204" t="s">
        <v>40</v>
      </c>
      <c r="V140" s="205">
        <v>0.14000000000000001</v>
      </c>
      <c r="W140" s="205">
        <f>$V$140*$K$140</f>
        <v>14.560000000000002</v>
      </c>
      <c r="X140" s="205">
        <v>0</v>
      </c>
      <c r="Y140" s="205">
        <f>$X$140*$K$140</f>
        <v>0</v>
      </c>
      <c r="Z140" s="205">
        <v>0</v>
      </c>
      <c r="AA140" s="206">
        <f>$Z$140*$K$140</f>
        <v>0</v>
      </c>
      <c r="AR140" s="122" t="s">
        <v>135</v>
      </c>
      <c r="AT140" s="122" t="s">
        <v>131</v>
      </c>
      <c r="AU140" s="122" t="s">
        <v>92</v>
      </c>
      <c r="AY140" s="122" t="s">
        <v>130</v>
      </c>
      <c r="BE140" s="207">
        <f>IF($U$140="základní",$N$140,0)</f>
        <v>0</v>
      </c>
      <c r="BF140" s="207">
        <f>IF($U$140="snížená",$N$140,0)</f>
        <v>0</v>
      </c>
      <c r="BG140" s="207">
        <f>IF($U$140="zákl. přenesená",$N$140,0)</f>
        <v>0</v>
      </c>
      <c r="BH140" s="207">
        <f>IF($U$140="sníž. přenesená",$N$140,0)</f>
        <v>0</v>
      </c>
      <c r="BI140" s="207">
        <f>IF($U$140="nulová",$N$140,0)</f>
        <v>0</v>
      </c>
      <c r="BJ140" s="122" t="s">
        <v>19</v>
      </c>
      <c r="BK140" s="207">
        <f>ROUND($L$140*$K$140,2)</f>
        <v>0</v>
      </c>
      <c r="BL140" s="122" t="s">
        <v>135</v>
      </c>
      <c r="BM140" s="122" t="s">
        <v>187</v>
      </c>
    </row>
    <row r="141" spans="2:65" s="122" customFormat="1" ht="13.5">
      <c r="B141" s="123"/>
      <c r="C141" s="199" t="s">
        <v>9</v>
      </c>
      <c r="D141" s="199" t="s">
        <v>131</v>
      </c>
      <c r="E141" s="200" t="s">
        <v>188</v>
      </c>
      <c r="F141" s="522" t="s">
        <v>189</v>
      </c>
      <c r="G141" s="523"/>
      <c r="H141" s="523"/>
      <c r="I141" s="524"/>
      <c r="J141" s="201" t="s">
        <v>134</v>
      </c>
      <c r="K141" s="202">
        <v>3120</v>
      </c>
      <c r="L141" s="525"/>
      <c r="M141" s="526"/>
      <c r="N141" s="525">
        <f>ROUND($L$141*$K$141,2)</f>
        <v>0</v>
      </c>
      <c r="O141" s="527"/>
      <c r="P141" s="527"/>
      <c r="Q141" s="526"/>
      <c r="R141" s="126"/>
      <c r="T141" s="203"/>
      <c r="U141" s="204" t="s">
        <v>40</v>
      </c>
      <c r="V141" s="205">
        <v>0</v>
      </c>
      <c r="W141" s="205">
        <f>$V$141*$K$141</f>
        <v>0</v>
      </c>
      <c r="X141" s="205">
        <v>0</v>
      </c>
      <c r="Y141" s="205">
        <f>$X$141*$K$141</f>
        <v>0</v>
      </c>
      <c r="Z141" s="205">
        <v>0</v>
      </c>
      <c r="AA141" s="206">
        <f>$Z$141*$K$141</f>
        <v>0</v>
      </c>
      <c r="AR141" s="122" t="s">
        <v>135</v>
      </c>
      <c r="AT141" s="122" t="s">
        <v>131</v>
      </c>
      <c r="AU141" s="122" t="s">
        <v>92</v>
      </c>
      <c r="AY141" s="122" t="s">
        <v>130</v>
      </c>
      <c r="BE141" s="207">
        <f>IF($U$141="základní",$N$141,0)</f>
        <v>0</v>
      </c>
      <c r="BF141" s="207">
        <f>IF($U$141="snížená",$N$141,0)</f>
        <v>0</v>
      </c>
      <c r="BG141" s="207">
        <f>IF($U$141="zákl. přenesená",$N$141,0)</f>
        <v>0</v>
      </c>
      <c r="BH141" s="207">
        <f>IF($U$141="sníž. přenesená",$N$141,0)</f>
        <v>0</v>
      </c>
      <c r="BI141" s="207">
        <f>IF($U$141="nulová",$N$141,0)</f>
        <v>0</v>
      </c>
      <c r="BJ141" s="122" t="s">
        <v>19</v>
      </c>
      <c r="BK141" s="207">
        <f>ROUND($L$141*$K$141,2)</f>
        <v>0</v>
      </c>
      <c r="BL141" s="122" t="s">
        <v>135</v>
      </c>
      <c r="BM141" s="122" t="s">
        <v>190</v>
      </c>
    </row>
    <row r="142" spans="2:65" s="122" customFormat="1" ht="13.5">
      <c r="B142" s="123"/>
      <c r="C142" s="199" t="s">
        <v>191</v>
      </c>
      <c r="D142" s="199" t="s">
        <v>131</v>
      </c>
      <c r="E142" s="200" t="s">
        <v>192</v>
      </c>
      <c r="F142" s="522" t="s">
        <v>193</v>
      </c>
      <c r="G142" s="523"/>
      <c r="H142" s="523"/>
      <c r="I142" s="524"/>
      <c r="J142" s="201" t="s">
        <v>134</v>
      </c>
      <c r="K142" s="202">
        <v>104</v>
      </c>
      <c r="L142" s="525"/>
      <c r="M142" s="526"/>
      <c r="N142" s="525">
        <f>ROUND($L$142*$K$142,2)</f>
        <v>0</v>
      </c>
      <c r="O142" s="527"/>
      <c r="P142" s="527"/>
      <c r="Q142" s="526"/>
      <c r="R142" s="126"/>
      <c r="T142" s="203"/>
      <c r="U142" s="204" t="s">
        <v>40</v>
      </c>
      <c r="V142" s="205">
        <v>8.6999999999999994E-2</v>
      </c>
      <c r="W142" s="205">
        <f>$V$142*$K$142</f>
        <v>9.048</v>
      </c>
      <c r="X142" s="205">
        <v>0</v>
      </c>
      <c r="Y142" s="205">
        <f>$X$142*$K$142</f>
        <v>0</v>
      </c>
      <c r="Z142" s="205">
        <v>0</v>
      </c>
      <c r="AA142" s="206">
        <f>$Z$142*$K$142</f>
        <v>0</v>
      </c>
      <c r="AR142" s="122" t="s">
        <v>135</v>
      </c>
      <c r="AT142" s="122" t="s">
        <v>131</v>
      </c>
      <c r="AU142" s="122" t="s">
        <v>92</v>
      </c>
      <c r="AY142" s="122" t="s">
        <v>130</v>
      </c>
      <c r="BE142" s="207">
        <f>IF($U$142="základní",$N$142,0)</f>
        <v>0</v>
      </c>
      <c r="BF142" s="207">
        <f>IF($U$142="snížená",$N$142,0)</f>
        <v>0</v>
      </c>
      <c r="BG142" s="207">
        <f>IF($U$142="zákl. přenesená",$N$142,0)</f>
        <v>0</v>
      </c>
      <c r="BH142" s="207">
        <f>IF($U$142="sníž. přenesená",$N$142,0)</f>
        <v>0</v>
      </c>
      <c r="BI142" s="207">
        <f>IF($U$142="nulová",$N$142,0)</f>
        <v>0</v>
      </c>
      <c r="BJ142" s="122" t="s">
        <v>19</v>
      </c>
      <c r="BK142" s="207">
        <f>ROUND($L$142*$K$142,2)</f>
        <v>0</v>
      </c>
      <c r="BL142" s="122" t="s">
        <v>135</v>
      </c>
      <c r="BM142" s="122" t="s">
        <v>194</v>
      </c>
    </row>
    <row r="143" spans="2:65" s="122" customFormat="1" ht="13.5">
      <c r="B143" s="123"/>
      <c r="C143" s="199" t="s">
        <v>195</v>
      </c>
      <c r="D143" s="199" t="s">
        <v>131</v>
      </c>
      <c r="E143" s="200" t="s">
        <v>378</v>
      </c>
      <c r="F143" s="522" t="s">
        <v>379</v>
      </c>
      <c r="G143" s="523"/>
      <c r="H143" s="523"/>
      <c r="I143" s="524"/>
      <c r="J143" s="201" t="s">
        <v>134</v>
      </c>
      <c r="K143" s="202">
        <v>70.8</v>
      </c>
      <c r="L143" s="525"/>
      <c r="M143" s="526"/>
      <c r="N143" s="525">
        <f>ROUND($L$143*$K$143,2)</f>
        <v>0</v>
      </c>
      <c r="O143" s="527"/>
      <c r="P143" s="527"/>
      <c r="Q143" s="526"/>
      <c r="R143" s="126"/>
      <c r="T143" s="203"/>
      <c r="U143" s="204" t="s">
        <v>40</v>
      </c>
      <c r="V143" s="205">
        <v>0.08</v>
      </c>
      <c r="W143" s="205">
        <f>$V$143*$K$143</f>
        <v>5.6639999999999997</v>
      </c>
      <c r="X143" s="205">
        <v>0</v>
      </c>
      <c r="Y143" s="205">
        <f>$X$143*$K$143</f>
        <v>0</v>
      </c>
      <c r="Z143" s="205">
        <v>0.01</v>
      </c>
      <c r="AA143" s="206">
        <f>$Z$143*$K$143</f>
        <v>0.70799999999999996</v>
      </c>
      <c r="AR143" s="122" t="s">
        <v>135</v>
      </c>
      <c r="AT143" s="122" t="s">
        <v>131</v>
      </c>
      <c r="AU143" s="122" t="s">
        <v>92</v>
      </c>
      <c r="AY143" s="122" t="s">
        <v>130</v>
      </c>
      <c r="BE143" s="207">
        <f>IF($U$143="základní",$N$143,0)</f>
        <v>0</v>
      </c>
      <c r="BF143" s="207">
        <f>IF($U$143="snížená",$N$143,0)</f>
        <v>0</v>
      </c>
      <c r="BG143" s="207">
        <f>IF($U$143="zákl. přenesená",$N$143,0)</f>
        <v>0</v>
      </c>
      <c r="BH143" s="207">
        <f>IF($U$143="sníž. přenesená",$N$143,0)</f>
        <v>0</v>
      </c>
      <c r="BI143" s="207">
        <f>IF($U$143="nulová",$N$143,0)</f>
        <v>0</v>
      </c>
      <c r="BJ143" s="122" t="s">
        <v>19</v>
      </c>
      <c r="BK143" s="207">
        <f>ROUND($L$143*$K$143,2)</f>
        <v>0</v>
      </c>
      <c r="BL143" s="122" t="s">
        <v>135</v>
      </c>
      <c r="BM143" s="122" t="s">
        <v>380</v>
      </c>
    </row>
    <row r="144" spans="2:65" s="122" customFormat="1" ht="13.5">
      <c r="B144" s="123"/>
      <c r="C144" s="199" t="s">
        <v>199</v>
      </c>
      <c r="D144" s="199" t="s">
        <v>131</v>
      </c>
      <c r="E144" s="200" t="s">
        <v>196</v>
      </c>
      <c r="F144" s="522" t="s">
        <v>197</v>
      </c>
      <c r="G144" s="523"/>
      <c r="H144" s="523"/>
      <c r="I144" s="524"/>
      <c r="J144" s="201" t="s">
        <v>134</v>
      </c>
      <c r="K144" s="202">
        <v>82.82</v>
      </c>
      <c r="L144" s="525"/>
      <c r="M144" s="526"/>
      <c r="N144" s="525">
        <f>ROUND($L$144*$K$144,2)</f>
        <v>0</v>
      </c>
      <c r="O144" s="527"/>
      <c r="P144" s="527"/>
      <c r="Q144" s="526"/>
      <c r="R144" s="126"/>
      <c r="T144" s="203"/>
      <c r="U144" s="204" t="s">
        <v>40</v>
      </c>
      <c r="V144" s="205">
        <v>3.2000000000000001E-2</v>
      </c>
      <c r="W144" s="205">
        <f>$V$144*$K$144</f>
        <v>2.6502399999999997</v>
      </c>
      <c r="X144" s="205">
        <v>0</v>
      </c>
      <c r="Y144" s="205">
        <f>$X$144*$K$144</f>
        <v>0</v>
      </c>
      <c r="Z144" s="205">
        <v>7.0000000000000001E-3</v>
      </c>
      <c r="AA144" s="206">
        <f>$Z$144*$K$144</f>
        <v>0.57973999999999992</v>
      </c>
      <c r="AR144" s="122" t="s">
        <v>135</v>
      </c>
      <c r="AT144" s="122" t="s">
        <v>131</v>
      </c>
      <c r="AU144" s="122" t="s">
        <v>92</v>
      </c>
      <c r="AY144" s="122" t="s">
        <v>130</v>
      </c>
      <c r="BE144" s="207">
        <f>IF($U$144="základní",$N$144,0)</f>
        <v>0</v>
      </c>
      <c r="BF144" s="207">
        <f>IF($U$144="snížená",$N$144,0)</f>
        <v>0</v>
      </c>
      <c r="BG144" s="207">
        <f>IF($U$144="zákl. přenesená",$N$144,0)</f>
        <v>0</v>
      </c>
      <c r="BH144" s="207">
        <f>IF($U$144="sníž. přenesená",$N$144,0)</f>
        <v>0</v>
      </c>
      <c r="BI144" s="207">
        <f>IF($U$144="nulová",$N$144,0)</f>
        <v>0</v>
      </c>
      <c r="BJ144" s="122" t="s">
        <v>19</v>
      </c>
      <c r="BK144" s="207">
        <f>ROUND($L$144*$K$144,2)</f>
        <v>0</v>
      </c>
      <c r="BL144" s="122" t="s">
        <v>135</v>
      </c>
      <c r="BM144" s="122" t="s">
        <v>198</v>
      </c>
    </row>
    <row r="145" spans="2:65" s="122" customFormat="1" ht="13.5">
      <c r="B145" s="123"/>
      <c r="C145" s="199" t="s">
        <v>203</v>
      </c>
      <c r="D145" s="199" t="s">
        <v>131</v>
      </c>
      <c r="E145" s="200" t="s">
        <v>289</v>
      </c>
      <c r="F145" s="522" t="s">
        <v>290</v>
      </c>
      <c r="G145" s="523"/>
      <c r="H145" s="523"/>
      <c r="I145" s="524"/>
      <c r="J145" s="201" t="s">
        <v>134</v>
      </c>
      <c r="K145" s="202">
        <v>32.56</v>
      </c>
      <c r="L145" s="525"/>
      <c r="M145" s="526"/>
      <c r="N145" s="525">
        <f>ROUND($L$145*$K$145,2)</f>
        <v>0</v>
      </c>
      <c r="O145" s="527"/>
      <c r="P145" s="527"/>
      <c r="Q145" s="526"/>
      <c r="R145" s="126"/>
      <c r="T145" s="203"/>
      <c r="U145" s="204" t="s">
        <v>40</v>
      </c>
      <c r="V145" s="205">
        <v>0.16</v>
      </c>
      <c r="W145" s="205">
        <f>$V$145*$K$145</f>
        <v>5.2096000000000009</v>
      </c>
      <c r="X145" s="205">
        <v>0</v>
      </c>
      <c r="Y145" s="205">
        <f>$X$145*$K$145</f>
        <v>0</v>
      </c>
      <c r="Z145" s="205">
        <v>3.5000000000000003E-2</v>
      </c>
      <c r="AA145" s="206">
        <f>$Z$145*$K$145</f>
        <v>1.1396000000000002</v>
      </c>
      <c r="AR145" s="122" t="s">
        <v>135</v>
      </c>
      <c r="AT145" s="122" t="s">
        <v>131</v>
      </c>
      <c r="AU145" s="122" t="s">
        <v>92</v>
      </c>
      <c r="AY145" s="122" t="s">
        <v>130</v>
      </c>
      <c r="BE145" s="207">
        <f>IF($U$145="základní",$N$145,0)</f>
        <v>0</v>
      </c>
      <c r="BF145" s="207">
        <f>IF($U$145="snížená",$N$145,0)</f>
        <v>0</v>
      </c>
      <c r="BG145" s="207">
        <f>IF($U$145="zákl. přenesená",$N$145,0)</f>
        <v>0</v>
      </c>
      <c r="BH145" s="207">
        <f>IF($U$145="sníž. přenesená",$N$145,0)</f>
        <v>0</v>
      </c>
      <c r="BI145" s="207">
        <f>IF($U$145="nulová",$N$145,0)</f>
        <v>0</v>
      </c>
      <c r="BJ145" s="122" t="s">
        <v>19</v>
      </c>
      <c r="BK145" s="207">
        <f>ROUND($L$145*$K$145,2)</f>
        <v>0</v>
      </c>
      <c r="BL145" s="122" t="s">
        <v>135</v>
      </c>
      <c r="BM145" s="122" t="s">
        <v>291</v>
      </c>
    </row>
    <row r="146" spans="2:65" s="122" customFormat="1" ht="13.5">
      <c r="B146" s="123"/>
      <c r="C146" s="199" t="s">
        <v>207</v>
      </c>
      <c r="D146" s="199" t="s">
        <v>131</v>
      </c>
      <c r="E146" s="200" t="s">
        <v>200</v>
      </c>
      <c r="F146" s="522" t="s">
        <v>201</v>
      </c>
      <c r="G146" s="523"/>
      <c r="H146" s="523"/>
      <c r="I146" s="524"/>
      <c r="J146" s="201" t="s">
        <v>134</v>
      </c>
      <c r="K146" s="202">
        <v>115.38</v>
      </c>
      <c r="L146" s="525"/>
      <c r="M146" s="526"/>
      <c r="N146" s="525">
        <f>ROUND($L$146*$K$146,2)</f>
        <v>0</v>
      </c>
      <c r="O146" s="527"/>
      <c r="P146" s="527"/>
      <c r="Q146" s="526"/>
      <c r="R146" s="126"/>
      <c r="T146" s="203"/>
      <c r="U146" s="204" t="s">
        <v>40</v>
      </c>
      <c r="V146" s="205">
        <v>0.27300000000000002</v>
      </c>
      <c r="W146" s="205">
        <f>$V$146*$K$146</f>
        <v>31.498740000000002</v>
      </c>
      <c r="X146" s="205">
        <v>0</v>
      </c>
      <c r="Y146" s="205">
        <f>$X$146*$K$146</f>
        <v>0</v>
      </c>
      <c r="Z146" s="205">
        <v>0</v>
      </c>
      <c r="AA146" s="206">
        <f>$Z$146*$K$146</f>
        <v>0</v>
      </c>
      <c r="AR146" s="122" t="s">
        <v>135</v>
      </c>
      <c r="AT146" s="122" t="s">
        <v>131</v>
      </c>
      <c r="AU146" s="122" t="s">
        <v>92</v>
      </c>
      <c r="AY146" s="122" t="s">
        <v>130</v>
      </c>
      <c r="BE146" s="207">
        <f>IF($U$146="základní",$N$146,0)</f>
        <v>0</v>
      </c>
      <c r="BF146" s="207">
        <f>IF($U$146="snížená",$N$146,0)</f>
        <v>0</v>
      </c>
      <c r="BG146" s="207">
        <f>IF($U$146="zákl. přenesená",$N$146,0)</f>
        <v>0</v>
      </c>
      <c r="BH146" s="207">
        <f>IF($U$146="sníž. přenesená",$N$146,0)</f>
        <v>0</v>
      </c>
      <c r="BI146" s="207">
        <f>IF($U$146="nulová",$N$146,0)</f>
        <v>0</v>
      </c>
      <c r="BJ146" s="122" t="s">
        <v>19</v>
      </c>
      <c r="BK146" s="207">
        <f>ROUND($L$146*$K$146,2)</f>
        <v>0</v>
      </c>
      <c r="BL146" s="122" t="s">
        <v>135</v>
      </c>
      <c r="BM146" s="122" t="s">
        <v>202</v>
      </c>
    </row>
    <row r="147" spans="2:65" s="122" customFormat="1" ht="13.5">
      <c r="B147" s="123"/>
      <c r="C147" s="199" t="s">
        <v>8</v>
      </c>
      <c r="D147" s="199" t="s">
        <v>131</v>
      </c>
      <c r="E147" s="200" t="s">
        <v>204</v>
      </c>
      <c r="F147" s="522" t="s">
        <v>205</v>
      </c>
      <c r="G147" s="523"/>
      <c r="H147" s="523"/>
      <c r="I147" s="524"/>
      <c r="J147" s="201" t="s">
        <v>134</v>
      </c>
      <c r="K147" s="202">
        <v>9.99</v>
      </c>
      <c r="L147" s="525"/>
      <c r="M147" s="526"/>
      <c r="N147" s="525">
        <f>ROUND($L$147*$K$147,2)</f>
        <v>0</v>
      </c>
      <c r="O147" s="527"/>
      <c r="P147" s="527"/>
      <c r="Q147" s="526"/>
      <c r="R147" s="126"/>
      <c r="T147" s="203"/>
      <c r="U147" s="204" t="s">
        <v>40</v>
      </c>
      <c r="V147" s="205">
        <v>0.247</v>
      </c>
      <c r="W147" s="205">
        <f>$V$147*$K$147</f>
        <v>2.46753</v>
      </c>
      <c r="X147" s="205">
        <v>4.8000000000000001E-2</v>
      </c>
      <c r="Y147" s="205">
        <f>$X$147*$K$147</f>
        <v>0.47952</v>
      </c>
      <c r="Z147" s="205">
        <v>4.8000000000000001E-2</v>
      </c>
      <c r="AA147" s="206">
        <f>$Z$147*$K$147</f>
        <v>0.47952</v>
      </c>
      <c r="AR147" s="122" t="s">
        <v>135</v>
      </c>
      <c r="AT147" s="122" t="s">
        <v>131</v>
      </c>
      <c r="AU147" s="122" t="s">
        <v>92</v>
      </c>
      <c r="AY147" s="122" t="s">
        <v>130</v>
      </c>
      <c r="BE147" s="207">
        <f>IF($U$147="základní",$N$147,0)</f>
        <v>0</v>
      </c>
      <c r="BF147" s="207">
        <f>IF($U$147="snížená",$N$147,0)</f>
        <v>0</v>
      </c>
      <c r="BG147" s="207">
        <f>IF($U$147="zákl. přenesená",$N$147,0)</f>
        <v>0</v>
      </c>
      <c r="BH147" s="207">
        <f>IF($U$147="sníž. přenesená",$N$147,0)</f>
        <v>0</v>
      </c>
      <c r="BI147" s="207">
        <f>IF($U$147="nulová",$N$147,0)</f>
        <v>0</v>
      </c>
      <c r="BJ147" s="122" t="s">
        <v>19</v>
      </c>
      <c r="BK147" s="207">
        <f>ROUND($L$147*$K$147,2)</f>
        <v>0</v>
      </c>
      <c r="BL147" s="122" t="s">
        <v>135</v>
      </c>
      <c r="BM147" s="122" t="s">
        <v>206</v>
      </c>
    </row>
    <row r="148" spans="2:65" s="122" customFormat="1" ht="13.5">
      <c r="B148" s="123"/>
      <c r="C148" s="199" t="s">
        <v>215</v>
      </c>
      <c r="D148" s="199" t="s">
        <v>131</v>
      </c>
      <c r="E148" s="200" t="s">
        <v>208</v>
      </c>
      <c r="F148" s="522" t="s">
        <v>209</v>
      </c>
      <c r="G148" s="523"/>
      <c r="H148" s="523"/>
      <c r="I148" s="524"/>
      <c r="J148" s="201" t="s">
        <v>134</v>
      </c>
      <c r="K148" s="202">
        <v>9.99</v>
      </c>
      <c r="L148" s="525"/>
      <c r="M148" s="526"/>
      <c r="N148" s="525">
        <f>ROUND($L$148*$K$148,2)</f>
        <v>0</v>
      </c>
      <c r="O148" s="527"/>
      <c r="P148" s="527"/>
      <c r="Q148" s="526"/>
      <c r="R148" s="126"/>
      <c r="T148" s="203"/>
      <c r="U148" s="204" t="s">
        <v>40</v>
      </c>
      <c r="V148" s="205">
        <v>0.61399999999999999</v>
      </c>
      <c r="W148" s="205">
        <f>$V$148*$K$148</f>
        <v>6.1338600000000003</v>
      </c>
      <c r="X148" s="205">
        <v>1.162E-2</v>
      </c>
      <c r="Y148" s="205">
        <f>$X$148*$K$148</f>
        <v>0.1160838</v>
      </c>
      <c r="Z148" s="205">
        <v>0</v>
      </c>
      <c r="AA148" s="206">
        <f>$Z$148*$K$148</f>
        <v>0</v>
      </c>
      <c r="AR148" s="122" t="s">
        <v>135</v>
      </c>
      <c r="AT148" s="122" t="s">
        <v>131</v>
      </c>
      <c r="AU148" s="122" t="s">
        <v>92</v>
      </c>
      <c r="AY148" s="122" t="s">
        <v>130</v>
      </c>
      <c r="BE148" s="207">
        <f>IF($U$148="základní",$N$148,0)</f>
        <v>0</v>
      </c>
      <c r="BF148" s="207">
        <f>IF($U$148="snížená",$N$148,0)</f>
        <v>0</v>
      </c>
      <c r="BG148" s="207">
        <f>IF($U$148="zákl. přenesená",$N$148,0)</f>
        <v>0</v>
      </c>
      <c r="BH148" s="207">
        <f>IF($U$148="sníž. přenesená",$N$148,0)</f>
        <v>0</v>
      </c>
      <c r="BI148" s="207">
        <f>IF($U$148="nulová",$N$148,0)</f>
        <v>0</v>
      </c>
      <c r="BJ148" s="122" t="s">
        <v>19</v>
      </c>
      <c r="BK148" s="207">
        <f>ROUND($L$148*$K$148,2)</f>
        <v>0</v>
      </c>
      <c r="BL148" s="122" t="s">
        <v>135</v>
      </c>
      <c r="BM148" s="122" t="s">
        <v>210</v>
      </c>
    </row>
    <row r="149" spans="2:65" s="188" customFormat="1" ht="15">
      <c r="B149" s="189"/>
      <c r="C149" s="190"/>
      <c r="D149" s="198" t="s">
        <v>316</v>
      </c>
      <c r="E149" s="198"/>
      <c r="F149" s="198"/>
      <c r="G149" s="198"/>
      <c r="H149" s="198"/>
      <c r="I149" s="198"/>
      <c r="J149" s="198"/>
      <c r="K149" s="198"/>
      <c r="L149" s="198"/>
      <c r="M149" s="198"/>
      <c r="N149" s="528">
        <f>$BK$149</f>
        <v>0</v>
      </c>
      <c r="O149" s="528"/>
      <c r="P149" s="528"/>
      <c r="Q149" s="528"/>
      <c r="R149" s="192"/>
      <c r="T149" s="193"/>
      <c r="U149" s="190"/>
      <c r="V149" s="190"/>
      <c r="W149" s="194">
        <f>SUM($W$150:$W$153)</f>
        <v>10.378720000000001</v>
      </c>
      <c r="X149" s="190"/>
      <c r="Y149" s="194">
        <f>SUM($Y$150:$Y$153)</f>
        <v>0</v>
      </c>
      <c r="Z149" s="190"/>
      <c r="AA149" s="195">
        <f>SUM($AA$150:$AA$153)</f>
        <v>0</v>
      </c>
      <c r="AR149" s="196" t="s">
        <v>19</v>
      </c>
      <c r="AT149" s="196" t="s">
        <v>73</v>
      </c>
      <c r="AU149" s="196" t="s">
        <v>19</v>
      </c>
      <c r="AY149" s="196" t="s">
        <v>130</v>
      </c>
      <c r="BK149" s="197">
        <f>SUM($BK$150:$BK$153)</f>
        <v>0</v>
      </c>
    </row>
    <row r="150" spans="2:65" s="122" customFormat="1" ht="13.5">
      <c r="B150" s="123"/>
      <c r="C150" s="199" t="s">
        <v>219</v>
      </c>
      <c r="D150" s="199" t="s">
        <v>131</v>
      </c>
      <c r="E150" s="200" t="s">
        <v>317</v>
      </c>
      <c r="F150" s="522" t="s">
        <v>318</v>
      </c>
      <c r="G150" s="523"/>
      <c r="H150" s="523"/>
      <c r="I150" s="524"/>
      <c r="J150" s="201" t="s">
        <v>213</v>
      </c>
      <c r="K150" s="202">
        <v>5.8970000000000002</v>
      </c>
      <c r="L150" s="525"/>
      <c r="M150" s="526"/>
      <c r="N150" s="525">
        <f>ROUND($L$150*$K$150,2)</f>
        <v>0</v>
      </c>
      <c r="O150" s="527"/>
      <c r="P150" s="527"/>
      <c r="Q150" s="526"/>
      <c r="R150" s="126"/>
      <c r="T150" s="203"/>
      <c r="U150" s="204" t="s">
        <v>40</v>
      </c>
      <c r="V150" s="205">
        <v>1.569</v>
      </c>
      <c r="W150" s="205">
        <f>$V$150*$K$150</f>
        <v>9.2523929999999996</v>
      </c>
      <c r="X150" s="205">
        <v>0</v>
      </c>
      <c r="Y150" s="205">
        <f>$X$150*$K$150</f>
        <v>0</v>
      </c>
      <c r="Z150" s="205">
        <v>0</v>
      </c>
      <c r="AA150" s="206">
        <f>$Z$150*$K$150</f>
        <v>0</v>
      </c>
      <c r="AR150" s="122" t="s">
        <v>135</v>
      </c>
      <c r="AT150" s="122" t="s">
        <v>131</v>
      </c>
      <c r="AU150" s="122" t="s">
        <v>92</v>
      </c>
      <c r="AY150" s="122" t="s">
        <v>130</v>
      </c>
      <c r="BE150" s="207">
        <f>IF($U$150="základní",$N$150,0)</f>
        <v>0</v>
      </c>
      <c r="BF150" s="207">
        <f>IF($U$150="snížená",$N$150,0)</f>
        <v>0</v>
      </c>
      <c r="BG150" s="207">
        <f>IF($U$150="zákl. přenesená",$N$150,0)</f>
        <v>0</v>
      </c>
      <c r="BH150" s="207">
        <f>IF($U$150="sníž. přenesená",$N$150,0)</f>
        <v>0</v>
      </c>
      <c r="BI150" s="207">
        <f>IF($U$150="nulová",$N$150,0)</f>
        <v>0</v>
      </c>
      <c r="BJ150" s="122" t="s">
        <v>19</v>
      </c>
      <c r="BK150" s="207">
        <f>ROUND($L$150*$K$150,2)</f>
        <v>0</v>
      </c>
      <c r="BL150" s="122" t="s">
        <v>135</v>
      </c>
      <c r="BM150" s="122" t="s">
        <v>319</v>
      </c>
    </row>
    <row r="151" spans="2:65" s="122" customFormat="1" ht="13.5">
      <c r="B151" s="123"/>
      <c r="C151" s="199" t="s">
        <v>223</v>
      </c>
      <c r="D151" s="199" t="s">
        <v>131</v>
      </c>
      <c r="E151" s="200" t="s">
        <v>320</v>
      </c>
      <c r="F151" s="522" t="s">
        <v>321</v>
      </c>
      <c r="G151" s="523"/>
      <c r="H151" s="523"/>
      <c r="I151" s="524"/>
      <c r="J151" s="201" t="s">
        <v>213</v>
      </c>
      <c r="K151" s="202">
        <v>5.8970000000000002</v>
      </c>
      <c r="L151" s="525"/>
      <c r="M151" s="526"/>
      <c r="N151" s="525">
        <f>ROUND($L$151*$K$151,2)</f>
        <v>0</v>
      </c>
      <c r="O151" s="527"/>
      <c r="P151" s="527"/>
      <c r="Q151" s="526"/>
      <c r="R151" s="126"/>
      <c r="T151" s="203"/>
      <c r="U151" s="204" t="s">
        <v>40</v>
      </c>
      <c r="V151" s="205">
        <v>0.125</v>
      </c>
      <c r="W151" s="205">
        <f>$V$151*$K$151</f>
        <v>0.73712500000000003</v>
      </c>
      <c r="X151" s="205">
        <v>0</v>
      </c>
      <c r="Y151" s="205">
        <f>$X$151*$K$151</f>
        <v>0</v>
      </c>
      <c r="Z151" s="205">
        <v>0</v>
      </c>
      <c r="AA151" s="206">
        <f>$Z$151*$K$151</f>
        <v>0</v>
      </c>
      <c r="AR151" s="122" t="s">
        <v>135</v>
      </c>
      <c r="AT151" s="122" t="s">
        <v>131</v>
      </c>
      <c r="AU151" s="122" t="s">
        <v>92</v>
      </c>
      <c r="AY151" s="122" t="s">
        <v>130</v>
      </c>
      <c r="BE151" s="207">
        <f>IF($U$151="základní",$N$151,0)</f>
        <v>0</v>
      </c>
      <c r="BF151" s="207">
        <f>IF($U$151="snížená",$N$151,0)</f>
        <v>0</v>
      </c>
      <c r="BG151" s="207">
        <f>IF($U$151="zákl. přenesená",$N$151,0)</f>
        <v>0</v>
      </c>
      <c r="BH151" s="207">
        <f>IF($U$151="sníž. přenesená",$N$151,0)</f>
        <v>0</v>
      </c>
      <c r="BI151" s="207">
        <f>IF($U$151="nulová",$N$151,0)</f>
        <v>0</v>
      </c>
      <c r="BJ151" s="122" t="s">
        <v>19</v>
      </c>
      <c r="BK151" s="207">
        <f>ROUND($L$151*$K$151,2)</f>
        <v>0</v>
      </c>
      <c r="BL151" s="122" t="s">
        <v>135</v>
      </c>
      <c r="BM151" s="122" t="s">
        <v>322</v>
      </c>
    </row>
    <row r="152" spans="2:65" s="122" customFormat="1" ht="13.5">
      <c r="B152" s="123"/>
      <c r="C152" s="199" t="s">
        <v>229</v>
      </c>
      <c r="D152" s="199" t="s">
        <v>131</v>
      </c>
      <c r="E152" s="200" t="s">
        <v>323</v>
      </c>
      <c r="F152" s="522" t="s">
        <v>324</v>
      </c>
      <c r="G152" s="523"/>
      <c r="H152" s="523"/>
      <c r="I152" s="524"/>
      <c r="J152" s="201" t="s">
        <v>213</v>
      </c>
      <c r="K152" s="202">
        <v>64.867000000000004</v>
      </c>
      <c r="L152" s="525"/>
      <c r="M152" s="526"/>
      <c r="N152" s="525">
        <f>ROUND($L$152*$K$152,2)</f>
        <v>0</v>
      </c>
      <c r="O152" s="527"/>
      <c r="P152" s="527"/>
      <c r="Q152" s="526"/>
      <c r="R152" s="126"/>
      <c r="T152" s="203"/>
      <c r="U152" s="204" t="s">
        <v>40</v>
      </c>
      <c r="V152" s="205">
        <v>6.0000000000000001E-3</v>
      </c>
      <c r="W152" s="205">
        <f>$V$152*$K$152</f>
        <v>0.38920200000000005</v>
      </c>
      <c r="X152" s="205">
        <v>0</v>
      </c>
      <c r="Y152" s="205">
        <f>$X$152*$K$152</f>
        <v>0</v>
      </c>
      <c r="Z152" s="205">
        <v>0</v>
      </c>
      <c r="AA152" s="206">
        <f>$Z$152*$K$152</f>
        <v>0</v>
      </c>
      <c r="AR152" s="122" t="s">
        <v>135</v>
      </c>
      <c r="AT152" s="122" t="s">
        <v>131</v>
      </c>
      <c r="AU152" s="122" t="s">
        <v>92</v>
      </c>
      <c r="AY152" s="122" t="s">
        <v>130</v>
      </c>
      <c r="BE152" s="207">
        <f>IF($U$152="základní",$N$152,0)</f>
        <v>0</v>
      </c>
      <c r="BF152" s="207">
        <f>IF($U$152="snížená",$N$152,0)</f>
        <v>0</v>
      </c>
      <c r="BG152" s="207">
        <f>IF($U$152="zákl. přenesená",$N$152,0)</f>
        <v>0</v>
      </c>
      <c r="BH152" s="207">
        <f>IF($U$152="sníž. přenesená",$N$152,0)</f>
        <v>0</v>
      </c>
      <c r="BI152" s="207">
        <f>IF($U$152="nulová",$N$152,0)</f>
        <v>0</v>
      </c>
      <c r="BJ152" s="122" t="s">
        <v>19</v>
      </c>
      <c r="BK152" s="207">
        <f>ROUND($L$152*$K$152,2)</f>
        <v>0</v>
      </c>
      <c r="BL152" s="122" t="s">
        <v>135</v>
      </c>
      <c r="BM152" s="122" t="s">
        <v>325</v>
      </c>
    </row>
    <row r="153" spans="2:65" s="122" customFormat="1" ht="13.5">
      <c r="B153" s="123"/>
      <c r="C153" s="199" t="s">
        <v>233</v>
      </c>
      <c r="D153" s="199" t="s">
        <v>131</v>
      </c>
      <c r="E153" s="200" t="s">
        <v>326</v>
      </c>
      <c r="F153" s="522" t="s">
        <v>327</v>
      </c>
      <c r="G153" s="523"/>
      <c r="H153" s="523"/>
      <c r="I153" s="524"/>
      <c r="J153" s="201" t="s">
        <v>213</v>
      </c>
      <c r="K153" s="202">
        <v>5.8970000000000002</v>
      </c>
      <c r="L153" s="525"/>
      <c r="M153" s="526"/>
      <c r="N153" s="525">
        <f>ROUND($L$153*$K$153,2)</f>
        <v>0</v>
      </c>
      <c r="O153" s="527"/>
      <c r="P153" s="527"/>
      <c r="Q153" s="526"/>
      <c r="R153" s="126"/>
      <c r="T153" s="203"/>
      <c r="U153" s="204" t="s">
        <v>40</v>
      </c>
      <c r="V153" s="205">
        <v>0</v>
      </c>
      <c r="W153" s="205">
        <f>$V$153*$K$153</f>
        <v>0</v>
      </c>
      <c r="X153" s="205">
        <v>0</v>
      </c>
      <c r="Y153" s="205">
        <f>$X$153*$K$153</f>
        <v>0</v>
      </c>
      <c r="Z153" s="205">
        <v>0</v>
      </c>
      <c r="AA153" s="206">
        <f>$Z$153*$K$153</f>
        <v>0</v>
      </c>
      <c r="AR153" s="122" t="s">
        <v>135</v>
      </c>
      <c r="AT153" s="122" t="s">
        <v>131</v>
      </c>
      <c r="AU153" s="122" t="s">
        <v>92</v>
      </c>
      <c r="AY153" s="122" t="s">
        <v>130</v>
      </c>
      <c r="BE153" s="207">
        <f>IF($U$153="základní",$N$153,0)</f>
        <v>0</v>
      </c>
      <c r="BF153" s="207">
        <f>IF($U$153="snížená",$N$153,0)</f>
        <v>0</v>
      </c>
      <c r="BG153" s="207">
        <f>IF($U$153="zákl. přenesená",$N$153,0)</f>
        <v>0</v>
      </c>
      <c r="BH153" s="207">
        <f>IF($U$153="sníž. přenesená",$N$153,0)</f>
        <v>0</v>
      </c>
      <c r="BI153" s="207">
        <f>IF($U$153="nulová",$N$153,0)</f>
        <v>0</v>
      </c>
      <c r="BJ153" s="122" t="s">
        <v>19</v>
      </c>
      <c r="BK153" s="207">
        <f>ROUND($L$153*$K$153,2)</f>
        <v>0</v>
      </c>
      <c r="BL153" s="122" t="s">
        <v>135</v>
      </c>
      <c r="BM153" s="122" t="s">
        <v>328</v>
      </c>
    </row>
    <row r="154" spans="2:65" s="188" customFormat="1" ht="15">
      <c r="B154" s="189"/>
      <c r="C154" s="190"/>
      <c r="D154" s="198" t="s">
        <v>107</v>
      </c>
      <c r="E154" s="198"/>
      <c r="F154" s="198"/>
      <c r="G154" s="198"/>
      <c r="H154" s="198"/>
      <c r="I154" s="198"/>
      <c r="J154" s="198"/>
      <c r="K154" s="198"/>
      <c r="L154" s="198"/>
      <c r="M154" s="198"/>
      <c r="N154" s="528">
        <f>$BK$154</f>
        <v>0</v>
      </c>
      <c r="O154" s="528"/>
      <c r="P154" s="528"/>
      <c r="Q154" s="528"/>
      <c r="R154" s="192"/>
      <c r="T154" s="193"/>
      <c r="U154" s="190"/>
      <c r="V154" s="190"/>
      <c r="W154" s="194">
        <f>$W$155</f>
        <v>4.9668869999999998</v>
      </c>
      <c r="X154" s="190"/>
      <c r="Y154" s="194">
        <f>$Y$155</f>
        <v>0</v>
      </c>
      <c r="Z154" s="190"/>
      <c r="AA154" s="195">
        <f>$AA$155</f>
        <v>0</v>
      </c>
      <c r="AR154" s="196" t="s">
        <v>19</v>
      </c>
      <c r="AT154" s="196" t="s">
        <v>73</v>
      </c>
      <c r="AU154" s="196" t="s">
        <v>19</v>
      </c>
      <c r="AY154" s="196" t="s">
        <v>130</v>
      </c>
      <c r="BK154" s="197">
        <f>$BK$155</f>
        <v>0</v>
      </c>
    </row>
    <row r="155" spans="2:65" s="122" customFormat="1" ht="13.5">
      <c r="B155" s="123"/>
      <c r="C155" s="199" t="s">
        <v>238</v>
      </c>
      <c r="D155" s="199" t="s">
        <v>131</v>
      </c>
      <c r="E155" s="200" t="s">
        <v>211</v>
      </c>
      <c r="F155" s="522" t="s">
        <v>212</v>
      </c>
      <c r="G155" s="523"/>
      <c r="H155" s="523"/>
      <c r="I155" s="524"/>
      <c r="J155" s="201" t="s">
        <v>213</v>
      </c>
      <c r="K155" s="202">
        <v>5.9770000000000003</v>
      </c>
      <c r="L155" s="525"/>
      <c r="M155" s="526"/>
      <c r="N155" s="525">
        <f>ROUND($L$155*$K$155,2)</f>
        <v>0</v>
      </c>
      <c r="O155" s="527"/>
      <c r="P155" s="527"/>
      <c r="Q155" s="526"/>
      <c r="R155" s="126"/>
      <c r="T155" s="203"/>
      <c r="U155" s="204" t="s">
        <v>40</v>
      </c>
      <c r="V155" s="205">
        <v>0.83099999999999996</v>
      </c>
      <c r="W155" s="205">
        <f>$V$155*$K$155</f>
        <v>4.9668869999999998</v>
      </c>
      <c r="X155" s="205">
        <v>0</v>
      </c>
      <c r="Y155" s="205">
        <f>$X$155*$K$155</f>
        <v>0</v>
      </c>
      <c r="Z155" s="205">
        <v>0</v>
      </c>
      <c r="AA155" s="206">
        <f>$Z$155*$K$155</f>
        <v>0</v>
      </c>
      <c r="AR155" s="122" t="s">
        <v>135</v>
      </c>
      <c r="AT155" s="122" t="s">
        <v>131</v>
      </c>
      <c r="AU155" s="122" t="s">
        <v>92</v>
      </c>
      <c r="AY155" s="122" t="s">
        <v>130</v>
      </c>
      <c r="BE155" s="207">
        <f>IF($U$155="základní",$N$155,0)</f>
        <v>0</v>
      </c>
      <c r="BF155" s="207">
        <f>IF($U$155="snížená",$N$155,0)</f>
        <v>0</v>
      </c>
      <c r="BG155" s="207">
        <f>IF($U$155="zákl. přenesená",$N$155,0)</f>
        <v>0</v>
      </c>
      <c r="BH155" s="207">
        <f>IF($U$155="sníž. přenesená",$N$155,0)</f>
        <v>0</v>
      </c>
      <c r="BI155" s="207">
        <f>IF($U$155="nulová",$N$155,0)</f>
        <v>0</v>
      </c>
      <c r="BJ155" s="122" t="s">
        <v>19</v>
      </c>
      <c r="BK155" s="207">
        <f>ROUND($L$155*$K$155,2)</f>
        <v>0</v>
      </c>
      <c r="BL155" s="122" t="s">
        <v>135</v>
      </c>
      <c r="BM155" s="122" t="s">
        <v>214</v>
      </c>
    </row>
    <row r="156" spans="2:65" s="188" customFormat="1" ht="18">
      <c r="B156" s="189"/>
      <c r="C156" s="190"/>
      <c r="D156" s="191" t="s">
        <v>108</v>
      </c>
      <c r="E156" s="191"/>
      <c r="F156" s="191"/>
      <c r="G156" s="191"/>
      <c r="H156" s="191"/>
      <c r="I156" s="191"/>
      <c r="J156" s="191"/>
      <c r="K156" s="191"/>
      <c r="L156" s="191"/>
      <c r="M156" s="191"/>
      <c r="N156" s="520">
        <f>$BK$156</f>
        <v>0</v>
      </c>
      <c r="O156" s="520"/>
      <c r="P156" s="520"/>
      <c r="Q156" s="520"/>
      <c r="R156" s="192"/>
      <c r="T156" s="193"/>
      <c r="U156" s="190"/>
      <c r="V156" s="190"/>
      <c r="W156" s="194">
        <f>$W$157+$W$162+$W$165+$W$176</f>
        <v>183.69443400000006</v>
      </c>
      <c r="X156" s="190"/>
      <c r="Y156" s="194">
        <f>$Y$157+$Y$162+$Y$165+$Y$176</f>
        <v>1.5070169400000002</v>
      </c>
      <c r="Z156" s="190"/>
      <c r="AA156" s="195">
        <f>$AA$157+$AA$162+$AA$165+$AA$176</f>
        <v>2.9897563200000006</v>
      </c>
      <c r="AR156" s="196" t="s">
        <v>92</v>
      </c>
      <c r="AT156" s="196" t="s">
        <v>73</v>
      </c>
      <c r="AU156" s="196" t="s">
        <v>74</v>
      </c>
      <c r="AY156" s="196" t="s">
        <v>130</v>
      </c>
      <c r="BK156" s="197">
        <f>$BK$157+$BK$162+$BK$165+$BK$176</f>
        <v>0</v>
      </c>
    </row>
    <row r="157" spans="2:65" s="188" customFormat="1" ht="15">
      <c r="B157" s="189"/>
      <c r="C157" s="190"/>
      <c r="D157" s="198" t="s">
        <v>109</v>
      </c>
      <c r="E157" s="198"/>
      <c r="F157" s="198"/>
      <c r="G157" s="198"/>
      <c r="H157" s="198"/>
      <c r="I157" s="198"/>
      <c r="J157" s="198"/>
      <c r="K157" s="198"/>
      <c r="L157" s="198"/>
      <c r="M157" s="198"/>
      <c r="N157" s="521">
        <f>$BK$157</f>
        <v>0</v>
      </c>
      <c r="O157" s="521"/>
      <c r="P157" s="521"/>
      <c r="Q157" s="521"/>
      <c r="R157" s="192"/>
      <c r="T157" s="193"/>
      <c r="U157" s="190"/>
      <c r="V157" s="190"/>
      <c r="W157" s="194">
        <f>SUM($W$158:$W$161)</f>
        <v>6.4315020000000009</v>
      </c>
      <c r="X157" s="190"/>
      <c r="Y157" s="194">
        <f>SUM($Y$158:$Y$161)</f>
        <v>6.6199800000000003E-2</v>
      </c>
      <c r="Z157" s="190"/>
      <c r="AA157" s="195">
        <f>SUM($AA$158:$AA$161)</f>
        <v>0.13986000000000001</v>
      </c>
      <c r="AR157" s="196" t="s">
        <v>92</v>
      </c>
      <c r="AT157" s="196" t="s">
        <v>73</v>
      </c>
      <c r="AU157" s="196" t="s">
        <v>19</v>
      </c>
      <c r="AY157" s="196" t="s">
        <v>130</v>
      </c>
      <c r="BK157" s="197">
        <f>SUM($BK$158:$BK$161)</f>
        <v>0</v>
      </c>
    </row>
    <row r="158" spans="2:65" s="122" customFormat="1" ht="13.5">
      <c r="B158" s="123"/>
      <c r="C158" s="199" t="s">
        <v>242</v>
      </c>
      <c r="D158" s="199" t="s">
        <v>131</v>
      </c>
      <c r="E158" s="200" t="s">
        <v>216</v>
      </c>
      <c r="F158" s="522" t="s">
        <v>217</v>
      </c>
      <c r="G158" s="523"/>
      <c r="H158" s="523"/>
      <c r="I158" s="524"/>
      <c r="J158" s="201" t="s">
        <v>134</v>
      </c>
      <c r="K158" s="202">
        <v>19.98</v>
      </c>
      <c r="L158" s="525"/>
      <c r="M158" s="526"/>
      <c r="N158" s="525">
        <f>ROUND($L$158*$K$158,2)</f>
        <v>0</v>
      </c>
      <c r="O158" s="527"/>
      <c r="P158" s="527"/>
      <c r="Q158" s="526"/>
      <c r="R158" s="126"/>
      <c r="T158" s="203"/>
      <c r="U158" s="204" t="s">
        <v>40</v>
      </c>
      <c r="V158" s="205">
        <v>0.12</v>
      </c>
      <c r="W158" s="205">
        <f>$V$158*$K$158</f>
        <v>2.3976000000000002</v>
      </c>
      <c r="X158" s="205">
        <v>0</v>
      </c>
      <c r="Y158" s="205">
        <f>$X$158*$K$158</f>
        <v>0</v>
      </c>
      <c r="Z158" s="205">
        <v>7.0000000000000001E-3</v>
      </c>
      <c r="AA158" s="206">
        <f>$Z$158*$K$158</f>
        <v>0.13986000000000001</v>
      </c>
      <c r="AR158" s="122" t="s">
        <v>191</v>
      </c>
      <c r="AT158" s="122" t="s">
        <v>131</v>
      </c>
      <c r="AU158" s="122" t="s">
        <v>92</v>
      </c>
      <c r="AY158" s="122" t="s">
        <v>130</v>
      </c>
      <c r="BE158" s="207">
        <f>IF($U$158="základní",$N$158,0)</f>
        <v>0</v>
      </c>
      <c r="BF158" s="207">
        <f>IF($U$158="snížená",$N$158,0)</f>
        <v>0</v>
      </c>
      <c r="BG158" s="207">
        <f>IF($U$158="zákl. přenesená",$N$158,0)</f>
        <v>0</v>
      </c>
      <c r="BH158" s="207">
        <f>IF($U$158="sníž. přenesená",$N$158,0)</f>
        <v>0</v>
      </c>
      <c r="BI158" s="207">
        <f>IF($U$158="nulová",$N$158,0)</f>
        <v>0</v>
      </c>
      <c r="BJ158" s="122" t="s">
        <v>19</v>
      </c>
      <c r="BK158" s="207">
        <f>ROUND($L$158*$K$158,2)</f>
        <v>0</v>
      </c>
      <c r="BL158" s="122" t="s">
        <v>191</v>
      </c>
      <c r="BM158" s="122" t="s">
        <v>218</v>
      </c>
    </row>
    <row r="159" spans="2:65" s="122" customFormat="1" ht="13.5">
      <c r="B159" s="123"/>
      <c r="C159" s="199" t="s">
        <v>246</v>
      </c>
      <c r="D159" s="199" t="s">
        <v>131</v>
      </c>
      <c r="E159" s="200" t="s">
        <v>220</v>
      </c>
      <c r="F159" s="522" t="s">
        <v>221</v>
      </c>
      <c r="G159" s="523"/>
      <c r="H159" s="523"/>
      <c r="I159" s="524"/>
      <c r="J159" s="201" t="s">
        <v>134</v>
      </c>
      <c r="K159" s="202">
        <v>19.98</v>
      </c>
      <c r="L159" s="525"/>
      <c r="M159" s="526"/>
      <c r="N159" s="525">
        <f>ROUND($L$159*$K$159,2)</f>
        <v>0</v>
      </c>
      <c r="O159" s="527"/>
      <c r="P159" s="527"/>
      <c r="Q159" s="526"/>
      <c r="R159" s="126"/>
      <c r="T159" s="203"/>
      <c r="U159" s="204" t="s">
        <v>40</v>
      </c>
      <c r="V159" s="205">
        <v>0.188</v>
      </c>
      <c r="W159" s="205">
        <f>$V$159*$K$159</f>
        <v>3.75624</v>
      </c>
      <c r="X159" s="205">
        <v>1.0000000000000001E-5</v>
      </c>
      <c r="Y159" s="205">
        <f>$X$159*$K$159</f>
        <v>1.9980000000000003E-4</v>
      </c>
      <c r="Z159" s="205">
        <v>0</v>
      </c>
      <c r="AA159" s="206">
        <f>$Z$159*$K$159</f>
        <v>0</v>
      </c>
      <c r="AR159" s="122" t="s">
        <v>191</v>
      </c>
      <c r="AT159" s="122" t="s">
        <v>131</v>
      </c>
      <c r="AU159" s="122" t="s">
        <v>92</v>
      </c>
      <c r="AY159" s="122" t="s">
        <v>130</v>
      </c>
      <c r="BE159" s="207">
        <f>IF($U$159="základní",$N$159,0)</f>
        <v>0</v>
      </c>
      <c r="BF159" s="207">
        <f>IF($U$159="snížená",$N$159,0)</f>
        <v>0</v>
      </c>
      <c r="BG159" s="207">
        <f>IF($U$159="zákl. přenesená",$N$159,0)</f>
        <v>0</v>
      </c>
      <c r="BH159" s="207">
        <f>IF($U$159="sníž. přenesená",$N$159,0)</f>
        <v>0</v>
      </c>
      <c r="BI159" s="207">
        <f>IF($U$159="nulová",$N$159,0)</f>
        <v>0</v>
      </c>
      <c r="BJ159" s="122" t="s">
        <v>19</v>
      </c>
      <c r="BK159" s="207">
        <f>ROUND($L$159*$K$159,2)</f>
        <v>0</v>
      </c>
      <c r="BL159" s="122" t="s">
        <v>191</v>
      </c>
      <c r="BM159" s="122" t="s">
        <v>222</v>
      </c>
    </row>
    <row r="160" spans="2:65" s="122" customFormat="1" ht="13.5">
      <c r="B160" s="123"/>
      <c r="C160" s="343" t="s">
        <v>250</v>
      </c>
      <c r="D160" s="343" t="s">
        <v>141</v>
      </c>
      <c r="E160" s="344" t="s">
        <v>224</v>
      </c>
      <c r="F160" s="529" t="s">
        <v>225</v>
      </c>
      <c r="G160" s="530"/>
      <c r="H160" s="530"/>
      <c r="I160" s="531"/>
      <c r="J160" s="345" t="s">
        <v>226</v>
      </c>
      <c r="K160" s="346">
        <v>0.12</v>
      </c>
      <c r="L160" s="532"/>
      <c r="M160" s="533"/>
      <c r="N160" s="532">
        <f>ROUND($L$160*$K$160,2)</f>
        <v>0</v>
      </c>
      <c r="O160" s="534"/>
      <c r="P160" s="534"/>
      <c r="Q160" s="533"/>
      <c r="R160" s="126"/>
      <c r="T160" s="203"/>
      <c r="U160" s="204" t="s">
        <v>40</v>
      </c>
      <c r="V160" s="205">
        <v>0</v>
      </c>
      <c r="W160" s="205">
        <f>$V$160*$K$160</f>
        <v>0</v>
      </c>
      <c r="X160" s="205">
        <v>0.55000000000000004</v>
      </c>
      <c r="Y160" s="205">
        <f>$X$160*$K$160</f>
        <v>6.6000000000000003E-2</v>
      </c>
      <c r="Z160" s="205">
        <v>0</v>
      </c>
      <c r="AA160" s="206">
        <f>$Z$160*$K$160</f>
        <v>0</v>
      </c>
      <c r="AR160" s="122" t="s">
        <v>227</v>
      </c>
      <c r="AT160" s="122" t="s">
        <v>141</v>
      </c>
      <c r="AU160" s="122" t="s">
        <v>92</v>
      </c>
      <c r="AY160" s="122" t="s">
        <v>130</v>
      </c>
      <c r="BE160" s="207">
        <f>IF($U$160="základní",$N$160,0)</f>
        <v>0</v>
      </c>
      <c r="BF160" s="207">
        <f>IF($U$160="snížená",$N$160,0)</f>
        <v>0</v>
      </c>
      <c r="BG160" s="207">
        <f>IF($U$160="zákl. přenesená",$N$160,0)</f>
        <v>0</v>
      </c>
      <c r="BH160" s="207">
        <f>IF($U$160="sníž. přenesená",$N$160,0)</f>
        <v>0</v>
      </c>
      <c r="BI160" s="207">
        <f>IF($U$160="nulová",$N$160,0)</f>
        <v>0</v>
      </c>
      <c r="BJ160" s="122" t="s">
        <v>19</v>
      </c>
      <c r="BK160" s="207">
        <f>ROUND($L$160*$K$160,2)</f>
        <v>0</v>
      </c>
      <c r="BL160" s="122" t="s">
        <v>191</v>
      </c>
      <c r="BM160" s="122" t="s">
        <v>228</v>
      </c>
    </row>
    <row r="161" spans="2:65" s="122" customFormat="1" ht="13.5">
      <c r="B161" s="123"/>
      <c r="C161" s="199" t="s">
        <v>254</v>
      </c>
      <c r="D161" s="199" t="s">
        <v>131</v>
      </c>
      <c r="E161" s="200" t="s">
        <v>230</v>
      </c>
      <c r="F161" s="522" t="s">
        <v>231</v>
      </c>
      <c r="G161" s="523"/>
      <c r="H161" s="523"/>
      <c r="I161" s="524"/>
      <c r="J161" s="201" t="s">
        <v>213</v>
      </c>
      <c r="K161" s="202">
        <v>6.6000000000000003E-2</v>
      </c>
      <c r="L161" s="525"/>
      <c r="M161" s="526"/>
      <c r="N161" s="525">
        <f>ROUND($L$161*$K$161,2)</f>
        <v>0</v>
      </c>
      <c r="O161" s="527"/>
      <c r="P161" s="527"/>
      <c r="Q161" s="526"/>
      <c r="R161" s="126"/>
      <c r="T161" s="203"/>
      <c r="U161" s="204" t="s">
        <v>40</v>
      </c>
      <c r="V161" s="205">
        <v>4.2069999999999999</v>
      </c>
      <c r="W161" s="205">
        <f>$V$161*$K$161</f>
        <v>0.27766200000000002</v>
      </c>
      <c r="X161" s="205">
        <v>0</v>
      </c>
      <c r="Y161" s="205">
        <f>$X$161*$K$161</f>
        <v>0</v>
      </c>
      <c r="Z161" s="205">
        <v>0</v>
      </c>
      <c r="AA161" s="206">
        <f>$Z$161*$K$161</f>
        <v>0</v>
      </c>
      <c r="AR161" s="122" t="s">
        <v>191</v>
      </c>
      <c r="AT161" s="122" t="s">
        <v>131</v>
      </c>
      <c r="AU161" s="122" t="s">
        <v>92</v>
      </c>
      <c r="AY161" s="122" t="s">
        <v>130</v>
      </c>
      <c r="BE161" s="207">
        <f>IF($U$161="základní",$N$161,0)</f>
        <v>0</v>
      </c>
      <c r="BF161" s="207">
        <f>IF($U$161="snížená",$N$161,0)</f>
        <v>0</v>
      </c>
      <c r="BG161" s="207">
        <f>IF($U$161="zákl. přenesená",$N$161,0)</f>
        <v>0</v>
      </c>
      <c r="BH161" s="207">
        <f>IF($U$161="sníž. přenesená",$N$161,0)</f>
        <v>0</v>
      </c>
      <c r="BI161" s="207">
        <f>IF($U$161="nulová",$N$161,0)</f>
        <v>0</v>
      </c>
      <c r="BJ161" s="122" t="s">
        <v>19</v>
      </c>
      <c r="BK161" s="207">
        <f>ROUND($L$161*$K$161,2)</f>
        <v>0</v>
      </c>
      <c r="BL161" s="122" t="s">
        <v>191</v>
      </c>
      <c r="BM161" s="122" t="s">
        <v>232</v>
      </c>
    </row>
    <row r="162" spans="2:65" s="188" customFormat="1" ht="15">
      <c r="B162" s="189"/>
      <c r="C162" s="190"/>
      <c r="D162" s="198" t="s">
        <v>110</v>
      </c>
      <c r="E162" s="198"/>
      <c r="F162" s="198"/>
      <c r="G162" s="198"/>
      <c r="H162" s="198"/>
      <c r="I162" s="198"/>
      <c r="J162" s="198"/>
      <c r="K162" s="198"/>
      <c r="L162" s="198"/>
      <c r="M162" s="198"/>
      <c r="N162" s="528">
        <f>$BK$162</f>
        <v>0</v>
      </c>
      <c r="O162" s="528"/>
      <c r="P162" s="528"/>
      <c r="Q162" s="528"/>
      <c r="R162" s="192"/>
      <c r="T162" s="193"/>
      <c r="U162" s="190"/>
      <c r="V162" s="190"/>
      <c r="W162" s="194">
        <f>SUM($W$163:$W$164)</f>
        <v>11.664720000000001</v>
      </c>
      <c r="X162" s="190"/>
      <c r="Y162" s="194">
        <f>SUM($Y$163:$Y$164)</f>
        <v>0.16030800000000001</v>
      </c>
      <c r="Z162" s="190"/>
      <c r="AA162" s="195">
        <f>SUM($AA$163:$AA$164)</f>
        <v>0</v>
      </c>
      <c r="AR162" s="196" t="s">
        <v>92</v>
      </c>
      <c r="AT162" s="196" t="s">
        <v>73</v>
      </c>
      <c r="AU162" s="196" t="s">
        <v>19</v>
      </c>
      <c r="AY162" s="196" t="s">
        <v>130</v>
      </c>
      <c r="BK162" s="197">
        <f>SUM($BK$163:$BK$164)</f>
        <v>0</v>
      </c>
    </row>
    <row r="163" spans="2:65" s="122" customFormat="1" ht="13.5">
      <c r="B163" s="123"/>
      <c r="C163" s="199" t="s">
        <v>227</v>
      </c>
      <c r="D163" s="199" t="s">
        <v>131</v>
      </c>
      <c r="E163" s="200" t="s">
        <v>234</v>
      </c>
      <c r="F163" s="522" t="s">
        <v>235</v>
      </c>
      <c r="G163" s="523"/>
      <c r="H163" s="523"/>
      <c r="I163" s="524"/>
      <c r="J163" s="201" t="s">
        <v>236</v>
      </c>
      <c r="K163" s="202">
        <v>36.6</v>
      </c>
      <c r="L163" s="525"/>
      <c r="M163" s="526"/>
      <c r="N163" s="525">
        <f>ROUND($L$163*$K$163,2)</f>
        <v>0</v>
      </c>
      <c r="O163" s="527"/>
      <c r="P163" s="527"/>
      <c r="Q163" s="526"/>
      <c r="R163" s="126"/>
      <c r="T163" s="203"/>
      <c r="U163" s="204" t="s">
        <v>40</v>
      </c>
      <c r="V163" s="205">
        <v>0.29799999999999999</v>
      </c>
      <c r="W163" s="205">
        <f>$V$163*$K$163</f>
        <v>10.9068</v>
      </c>
      <c r="X163" s="205">
        <v>4.3800000000000002E-3</v>
      </c>
      <c r="Y163" s="205">
        <f>$X$163*$K$163</f>
        <v>0.16030800000000001</v>
      </c>
      <c r="Z163" s="205">
        <v>0</v>
      </c>
      <c r="AA163" s="206">
        <f>$Z$163*$K$163</f>
        <v>0</v>
      </c>
      <c r="AR163" s="122" t="s">
        <v>191</v>
      </c>
      <c r="AT163" s="122" t="s">
        <v>131</v>
      </c>
      <c r="AU163" s="122" t="s">
        <v>92</v>
      </c>
      <c r="AY163" s="122" t="s">
        <v>130</v>
      </c>
      <c r="BE163" s="207">
        <f>IF($U$163="základní",$N$163,0)</f>
        <v>0</v>
      </c>
      <c r="BF163" s="207">
        <f>IF($U$163="snížená",$N$163,0)</f>
        <v>0</v>
      </c>
      <c r="BG163" s="207">
        <f>IF($U$163="zákl. přenesená",$N$163,0)</f>
        <v>0</v>
      </c>
      <c r="BH163" s="207">
        <f>IF($U$163="sníž. přenesená",$N$163,0)</f>
        <v>0</v>
      </c>
      <c r="BI163" s="207">
        <f>IF($U$163="nulová",$N$163,0)</f>
        <v>0</v>
      </c>
      <c r="BJ163" s="122" t="s">
        <v>19</v>
      </c>
      <c r="BK163" s="207">
        <f>ROUND($L$163*$K$163,2)</f>
        <v>0</v>
      </c>
      <c r="BL163" s="122" t="s">
        <v>191</v>
      </c>
      <c r="BM163" s="122" t="s">
        <v>237</v>
      </c>
    </row>
    <row r="164" spans="2:65" s="122" customFormat="1" ht="13.5">
      <c r="B164" s="123"/>
      <c r="C164" s="199" t="s">
        <v>261</v>
      </c>
      <c r="D164" s="199" t="s">
        <v>131</v>
      </c>
      <c r="E164" s="200" t="s">
        <v>239</v>
      </c>
      <c r="F164" s="522" t="s">
        <v>240</v>
      </c>
      <c r="G164" s="523"/>
      <c r="H164" s="523"/>
      <c r="I164" s="524"/>
      <c r="J164" s="201" t="s">
        <v>213</v>
      </c>
      <c r="K164" s="202">
        <v>0.16</v>
      </c>
      <c r="L164" s="525"/>
      <c r="M164" s="526"/>
      <c r="N164" s="525">
        <f>ROUND($L$164*$K$164,2)</f>
        <v>0</v>
      </c>
      <c r="O164" s="527"/>
      <c r="P164" s="527"/>
      <c r="Q164" s="526"/>
      <c r="R164" s="126"/>
      <c r="T164" s="203"/>
      <c r="U164" s="204" t="s">
        <v>40</v>
      </c>
      <c r="V164" s="205">
        <v>4.7370000000000001</v>
      </c>
      <c r="W164" s="205">
        <f>$V$164*$K$164</f>
        <v>0.75792000000000004</v>
      </c>
      <c r="X164" s="205">
        <v>0</v>
      </c>
      <c r="Y164" s="205">
        <f>$X$164*$K$164</f>
        <v>0</v>
      </c>
      <c r="Z164" s="205">
        <v>0</v>
      </c>
      <c r="AA164" s="206">
        <f>$Z$164*$K$164</f>
        <v>0</v>
      </c>
      <c r="AR164" s="122" t="s">
        <v>191</v>
      </c>
      <c r="AT164" s="122" t="s">
        <v>131</v>
      </c>
      <c r="AU164" s="122" t="s">
        <v>92</v>
      </c>
      <c r="AY164" s="122" t="s">
        <v>130</v>
      </c>
      <c r="BE164" s="207">
        <f>IF($U$164="základní",$N$164,0)</f>
        <v>0</v>
      </c>
      <c r="BF164" s="207">
        <f>IF($U$164="snížená",$N$164,0)</f>
        <v>0</v>
      </c>
      <c r="BG164" s="207">
        <f>IF($U$164="zákl. přenesená",$N$164,0)</f>
        <v>0</v>
      </c>
      <c r="BH164" s="207">
        <f>IF($U$164="sníž. přenesená",$N$164,0)</f>
        <v>0</v>
      </c>
      <c r="BI164" s="207">
        <f>IF($U$164="nulová",$N$164,0)</f>
        <v>0</v>
      </c>
      <c r="BJ164" s="122" t="s">
        <v>19</v>
      </c>
      <c r="BK164" s="207">
        <f>ROUND($L$164*$K$164,2)</f>
        <v>0</v>
      </c>
      <c r="BL164" s="122" t="s">
        <v>191</v>
      </c>
      <c r="BM164" s="122" t="s">
        <v>241</v>
      </c>
    </row>
    <row r="165" spans="2:65" s="188" customFormat="1" ht="15">
      <c r="B165" s="189"/>
      <c r="C165" s="190"/>
      <c r="D165" s="198" t="s">
        <v>111</v>
      </c>
      <c r="E165" s="198"/>
      <c r="F165" s="198"/>
      <c r="G165" s="198"/>
      <c r="H165" s="198"/>
      <c r="I165" s="198"/>
      <c r="J165" s="198"/>
      <c r="K165" s="198"/>
      <c r="L165" s="198"/>
      <c r="M165" s="198"/>
      <c r="N165" s="528">
        <f>$BK$165</f>
        <v>0</v>
      </c>
      <c r="O165" s="528"/>
      <c r="P165" s="528"/>
      <c r="Q165" s="528"/>
      <c r="R165" s="192"/>
      <c r="T165" s="193"/>
      <c r="U165" s="190"/>
      <c r="V165" s="190"/>
      <c r="W165" s="194">
        <f>SUM($W$166:$W$175)</f>
        <v>150.32134200000004</v>
      </c>
      <c r="X165" s="190"/>
      <c r="Y165" s="194">
        <f>SUM($Y$166:$Y$175)</f>
        <v>1.22809944</v>
      </c>
      <c r="Z165" s="190"/>
      <c r="AA165" s="195">
        <f>SUM($AA$166:$AA$175)</f>
        <v>2.8498963200000005</v>
      </c>
      <c r="AR165" s="196" t="s">
        <v>92</v>
      </c>
      <c r="AT165" s="196" t="s">
        <v>73</v>
      </c>
      <c r="AU165" s="196" t="s">
        <v>19</v>
      </c>
      <c r="AY165" s="196" t="s">
        <v>130</v>
      </c>
      <c r="BK165" s="197">
        <f>SUM($BK$166:$BK$175)</f>
        <v>0</v>
      </c>
    </row>
    <row r="166" spans="2:65" s="122" customFormat="1" ht="13.5">
      <c r="B166" s="123"/>
      <c r="C166" s="199" t="s">
        <v>265</v>
      </c>
      <c r="D166" s="199" t="s">
        <v>131</v>
      </c>
      <c r="E166" s="200" t="s">
        <v>243</v>
      </c>
      <c r="F166" s="522" t="s">
        <v>244</v>
      </c>
      <c r="G166" s="523"/>
      <c r="H166" s="523"/>
      <c r="I166" s="524"/>
      <c r="J166" s="201" t="s">
        <v>134</v>
      </c>
      <c r="K166" s="202">
        <v>19.986000000000001</v>
      </c>
      <c r="L166" s="525"/>
      <c r="M166" s="526"/>
      <c r="N166" s="525">
        <f>ROUND($L$166*$K$166,2)</f>
        <v>0</v>
      </c>
      <c r="O166" s="527"/>
      <c r="P166" s="527"/>
      <c r="Q166" s="526"/>
      <c r="R166" s="126"/>
      <c r="T166" s="203"/>
      <c r="U166" s="204" t="s">
        <v>40</v>
      </c>
      <c r="V166" s="205">
        <v>2.1779999999999999</v>
      </c>
      <c r="W166" s="205">
        <f>$V$166*$K$166</f>
        <v>43.529508</v>
      </c>
      <c r="X166" s="205">
        <v>0.05</v>
      </c>
      <c r="Y166" s="205">
        <f>$X$166*$K$166</f>
        <v>0.99930000000000008</v>
      </c>
      <c r="Z166" s="205">
        <v>0</v>
      </c>
      <c r="AA166" s="206">
        <f>$Z$166*$K$166</f>
        <v>0</v>
      </c>
      <c r="AR166" s="122" t="s">
        <v>191</v>
      </c>
      <c r="AT166" s="122" t="s">
        <v>131</v>
      </c>
      <c r="AU166" s="122" t="s">
        <v>92</v>
      </c>
      <c r="AY166" s="122" t="s">
        <v>130</v>
      </c>
      <c r="BE166" s="207">
        <f>IF($U$166="základní",$N$166,0)</f>
        <v>0</v>
      </c>
      <c r="BF166" s="207">
        <f>IF($U$166="snížená",$N$166,0)</f>
        <v>0</v>
      </c>
      <c r="BG166" s="207">
        <f>IF($U$166="zákl. přenesená",$N$166,0)</f>
        <v>0</v>
      </c>
      <c r="BH166" s="207">
        <f>IF($U$166="sníž. přenesená",$N$166,0)</f>
        <v>0</v>
      </c>
      <c r="BI166" s="207">
        <f>IF($U$166="nulová",$N$166,0)</f>
        <v>0</v>
      </c>
      <c r="BJ166" s="122" t="s">
        <v>19</v>
      </c>
      <c r="BK166" s="207">
        <f>ROUND($L$166*$K$166,2)</f>
        <v>0</v>
      </c>
      <c r="BL166" s="122" t="s">
        <v>191</v>
      </c>
      <c r="BM166" s="122" t="s">
        <v>245</v>
      </c>
    </row>
    <row r="167" spans="2:65" s="122" customFormat="1" ht="13.5">
      <c r="B167" s="123"/>
      <c r="C167" s="199" t="s">
        <v>269</v>
      </c>
      <c r="D167" s="199" t="s">
        <v>131</v>
      </c>
      <c r="E167" s="200" t="s">
        <v>247</v>
      </c>
      <c r="F167" s="522" t="s">
        <v>248</v>
      </c>
      <c r="G167" s="523"/>
      <c r="H167" s="523"/>
      <c r="I167" s="524"/>
      <c r="J167" s="201" t="s">
        <v>236</v>
      </c>
      <c r="K167" s="202">
        <v>28.5</v>
      </c>
      <c r="L167" s="525"/>
      <c r="M167" s="526"/>
      <c r="N167" s="525">
        <f>ROUND($L$167*$K$167,2)</f>
        <v>0</v>
      </c>
      <c r="O167" s="527"/>
      <c r="P167" s="527"/>
      <c r="Q167" s="526"/>
      <c r="R167" s="126"/>
      <c r="T167" s="203"/>
      <c r="U167" s="204" t="s">
        <v>40</v>
      </c>
      <c r="V167" s="205">
        <v>2.367</v>
      </c>
      <c r="W167" s="205">
        <f>$V$167*$K$167</f>
        <v>67.459500000000006</v>
      </c>
      <c r="X167" s="205">
        <v>8.0000000000000002E-3</v>
      </c>
      <c r="Y167" s="205">
        <f>$X$167*$K$167</f>
        <v>0.22800000000000001</v>
      </c>
      <c r="Z167" s="205">
        <v>0</v>
      </c>
      <c r="AA167" s="206">
        <f>$Z$167*$K$167</f>
        <v>0</v>
      </c>
      <c r="AR167" s="122" t="s">
        <v>191</v>
      </c>
      <c r="AT167" s="122" t="s">
        <v>131</v>
      </c>
      <c r="AU167" s="122" t="s">
        <v>92</v>
      </c>
      <c r="AY167" s="122" t="s">
        <v>130</v>
      </c>
      <c r="BE167" s="207">
        <f>IF($U$167="základní",$N$167,0)</f>
        <v>0</v>
      </c>
      <c r="BF167" s="207">
        <f>IF($U$167="snížená",$N$167,0)</f>
        <v>0</v>
      </c>
      <c r="BG167" s="207">
        <f>IF($U$167="zákl. přenesená",$N$167,0)</f>
        <v>0</v>
      </c>
      <c r="BH167" s="207">
        <f>IF($U$167="sníž. přenesená",$N$167,0)</f>
        <v>0</v>
      </c>
      <c r="BI167" s="207">
        <f>IF($U$167="nulová",$N$167,0)</f>
        <v>0</v>
      </c>
      <c r="BJ167" s="122" t="s">
        <v>19</v>
      </c>
      <c r="BK167" s="207">
        <f>ROUND($L$167*$K$167,2)</f>
        <v>0</v>
      </c>
      <c r="BL167" s="122" t="s">
        <v>191</v>
      </c>
      <c r="BM167" s="122" t="s">
        <v>249</v>
      </c>
    </row>
    <row r="168" spans="2:65" s="122" customFormat="1" ht="13.5">
      <c r="B168" s="123"/>
      <c r="C168" s="199" t="s">
        <v>273</v>
      </c>
      <c r="D168" s="199" t="s">
        <v>131</v>
      </c>
      <c r="E168" s="200" t="s">
        <v>251</v>
      </c>
      <c r="F168" s="522" t="s">
        <v>252</v>
      </c>
      <c r="G168" s="523"/>
      <c r="H168" s="523"/>
      <c r="I168" s="524"/>
      <c r="J168" s="201" t="s">
        <v>134</v>
      </c>
      <c r="K168" s="202">
        <v>19.986000000000001</v>
      </c>
      <c r="L168" s="525"/>
      <c r="M168" s="526"/>
      <c r="N168" s="525">
        <f>ROUND($L$168*$K$168,2)</f>
        <v>0</v>
      </c>
      <c r="O168" s="527"/>
      <c r="P168" s="527"/>
      <c r="Q168" s="526"/>
      <c r="R168" s="126"/>
      <c r="T168" s="203"/>
      <c r="U168" s="204" t="s">
        <v>40</v>
      </c>
      <c r="V168" s="205">
        <v>0.20699999999999999</v>
      </c>
      <c r="W168" s="205">
        <f>$V$168*$K$168</f>
        <v>4.1371019999999996</v>
      </c>
      <c r="X168" s="205">
        <v>4.0000000000000003E-5</v>
      </c>
      <c r="Y168" s="205">
        <f>$X$168*$K$168</f>
        <v>7.9944000000000011E-4</v>
      </c>
      <c r="Z168" s="205">
        <v>0</v>
      </c>
      <c r="AA168" s="206">
        <f>$Z$168*$K$168</f>
        <v>0</v>
      </c>
      <c r="AR168" s="122" t="s">
        <v>191</v>
      </c>
      <c r="AT168" s="122" t="s">
        <v>131</v>
      </c>
      <c r="AU168" s="122" t="s">
        <v>92</v>
      </c>
      <c r="AY168" s="122" t="s">
        <v>130</v>
      </c>
      <c r="BE168" s="207">
        <f>IF($U$168="základní",$N$168,0)</f>
        <v>0</v>
      </c>
      <c r="BF168" s="207">
        <f>IF($U$168="snížená",$N$168,0)</f>
        <v>0</v>
      </c>
      <c r="BG168" s="207">
        <f>IF($U$168="zákl. přenesená",$N$168,0)</f>
        <v>0</v>
      </c>
      <c r="BH168" s="207">
        <f>IF($U$168="sníž. přenesená",$N$168,0)</f>
        <v>0</v>
      </c>
      <c r="BI168" s="207">
        <f>IF($U$168="nulová",$N$168,0)</f>
        <v>0</v>
      </c>
      <c r="BJ168" s="122" t="s">
        <v>19</v>
      </c>
      <c r="BK168" s="207">
        <f>ROUND($L$168*$K$168,2)</f>
        <v>0</v>
      </c>
      <c r="BL168" s="122" t="s">
        <v>191</v>
      </c>
      <c r="BM168" s="122" t="s">
        <v>253</v>
      </c>
    </row>
    <row r="169" spans="2:65" s="122" customFormat="1" ht="13.5">
      <c r="B169" s="123"/>
      <c r="C169" s="199" t="s">
        <v>277</v>
      </c>
      <c r="D169" s="199" t="s">
        <v>131</v>
      </c>
      <c r="E169" s="200" t="s">
        <v>255</v>
      </c>
      <c r="F169" s="522" t="s">
        <v>256</v>
      </c>
      <c r="G169" s="523"/>
      <c r="H169" s="523"/>
      <c r="I169" s="524"/>
      <c r="J169" s="201" t="s">
        <v>134</v>
      </c>
      <c r="K169" s="202">
        <v>19.986000000000001</v>
      </c>
      <c r="L169" s="525"/>
      <c r="M169" s="526"/>
      <c r="N169" s="525">
        <f>ROUND($L$169*$K$169,2)</f>
        <v>0</v>
      </c>
      <c r="O169" s="527"/>
      <c r="P169" s="527"/>
      <c r="Q169" s="526"/>
      <c r="R169" s="126"/>
      <c r="T169" s="203"/>
      <c r="U169" s="204" t="s">
        <v>40</v>
      </c>
      <c r="V169" s="205">
        <v>0.41799999999999998</v>
      </c>
      <c r="W169" s="205">
        <f>$V$169*$K$169</f>
        <v>8.3541480000000004</v>
      </c>
      <c r="X169" s="205">
        <v>0</v>
      </c>
      <c r="Y169" s="205">
        <f>$X$169*$K$169</f>
        <v>0</v>
      </c>
      <c r="Z169" s="205">
        <v>0.12062</v>
      </c>
      <c r="AA169" s="206">
        <f>$Z$169*$K$169</f>
        <v>2.4107113200000003</v>
      </c>
      <c r="AR169" s="122" t="s">
        <v>191</v>
      </c>
      <c r="AT169" s="122" t="s">
        <v>131</v>
      </c>
      <c r="AU169" s="122" t="s">
        <v>92</v>
      </c>
      <c r="AY169" s="122" t="s">
        <v>130</v>
      </c>
      <c r="BE169" s="207">
        <f>IF($U$169="základní",$N$169,0)</f>
        <v>0</v>
      </c>
      <c r="BF169" s="207">
        <f>IF($U$169="snížená",$N$169,0)</f>
        <v>0</v>
      </c>
      <c r="BG169" s="207">
        <f>IF($U$169="zákl. přenesená",$N$169,0)</f>
        <v>0</v>
      </c>
      <c r="BH169" s="207">
        <f>IF($U$169="sníž. přenesená",$N$169,0)</f>
        <v>0</v>
      </c>
      <c r="BI169" s="207">
        <f>IF($U$169="nulová",$N$169,0)</f>
        <v>0</v>
      </c>
      <c r="BJ169" s="122" t="s">
        <v>19</v>
      </c>
      <c r="BK169" s="207">
        <f>ROUND($L$169*$K$169,2)</f>
        <v>0</v>
      </c>
      <c r="BL169" s="122" t="s">
        <v>191</v>
      </c>
      <c r="BM169" s="122" t="s">
        <v>257</v>
      </c>
    </row>
    <row r="170" spans="2:65" s="122" customFormat="1" ht="13.5">
      <c r="B170" s="123"/>
      <c r="C170" s="199" t="s">
        <v>281</v>
      </c>
      <c r="D170" s="199" t="s">
        <v>131</v>
      </c>
      <c r="E170" s="200" t="s">
        <v>258</v>
      </c>
      <c r="F170" s="522" t="s">
        <v>259</v>
      </c>
      <c r="G170" s="523"/>
      <c r="H170" s="523"/>
      <c r="I170" s="524"/>
      <c r="J170" s="201" t="s">
        <v>134</v>
      </c>
      <c r="K170" s="202">
        <v>19.986000000000001</v>
      </c>
      <c r="L170" s="525"/>
      <c r="M170" s="526"/>
      <c r="N170" s="525">
        <f>ROUND($L$170*$K$170,2)</f>
        <v>0</v>
      </c>
      <c r="O170" s="527"/>
      <c r="P170" s="527"/>
      <c r="Q170" s="526"/>
      <c r="R170" s="126"/>
      <c r="T170" s="203"/>
      <c r="U170" s="204" t="s">
        <v>40</v>
      </c>
      <c r="V170" s="205">
        <v>0.05</v>
      </c>
      <c r="W170" s="205">
        <f>$V$170*$K$170</f>
        <v>0.99930000000000008</v>
      </c>
      <c r="X170" s="205">
        <v>0</v>
      </c>
      <c r="Y170" s="205">
        <f>$X$170*$K$170</f>
        <v>0</v>
      </c>
      <c r="Z170" s="205">
        <v>0</v>
      </c>
      <c r="AA170" s="206">
        <f>$Z$170*$K$170</f>
        <v>0</v>
      </c>
      <c r="AR170" s="122" t="s">
        <v>191</v>
      </c>
      <c r="AT170" s="122" t="s">
        <v>131</v>
      </c>
      <c r="AU170" s="122" t="s">
        <v>92</v>
      </c>
      <c r="AY170" s="122" t="s">
        <v>130</v>
      </c>
      <c r="BE170" s="207">
        <f>IF($U$170="základní",$N$170,0)</f>
        <v>0</v>
      </c>
      <c r="BF170" s="207">
        <f>IF($U$170="snížená",$N$170,0)</f>
        <v>0</v>
      </c>
      <c r="BG170" s="207">
        <f>IF($U$170="zákl. přenesená",$N$170,0)</f>
        <v>0</v>
      </c>
      <c r="BH170" s="207">
        <f>IF($U$170="sníž. přenesená",$N$170,0)</f>
        <v>0</v>
      </c>
      <c r="BI170" s="207">
        <f>IF($U$170="nulová",$N$170,0)</f>
        <v>0</v>
      </c>
      <c r="BJ170" s="122" t="s">
        <v>19</v>
      </c>
      <c r="BK170" s="207">
        <f>ROUND($L$170*$K$170,2)</f>
        <v>0</v>
      </c>
      <c r="BL170" s="122" t="s">
        <v>191</v>
      </c>
      <c r="BM170" s="122" t="s">
        <v>260</v>
      </c>
    </row>
    <row r="171" spans="2:65" s="122" customFormat="1" ht="13.5">
      <c r="B171" s="123"/>
      <c r="C171" s="199" t="s">
        <v>292</v>
      </c>
      <c r="D171" s="199" t="s">
        <v>131</v>
      </c>
      <c r="E171" s="200" t="s">
        <v>262</v>
      </c>
      <c r="F171" s="522" t="s">
        <v>263</v>
      </c>
      <c r="G171" s="523"/>
      <c r="H171" s="523"/>
      <c r="I171" s="524"/>
      <c r="J171" s="201" t="s">
        <v>236</v>
      </c>
      <c r="K171" s="202">
        <v>28.5</v>
      </c>
      <c r="L171" s="525"/>
      <c r="M171" s="526"/>
      <c r="N171" s="525">
        <f>ROUND($L$171*$K$171,2)</f>
        <v>0</v>
      </c>
      <c r="O171" s="527"/>
      <c r="P171" s="527"/>
      <c r="Q171" s="526"/>
      <c r="R171" s="126"/>
      <c r="T171" s="203"/>
      <c r="U171" s="204" t="s">
        <v>40</v>
      </c>
      <c r="V171" s="205">
        <v>0.191</v>
      </c>
      <c r="W171" s="205">
        <f>$V$171*$K$171</f>
        <v>5.4435000000000002</v>
      </c>
      <c r="X171" s="205">
        <v>0</v>
      </c>
      <c r="Y171" s="205">
        <f>$X$171*$K$171</f>
        <v>0</v>
      </c>
      <c r="Z171" s="205">
        <v>1.541E-2</v>
      </c>
      <c r="AA171" s="206">
        <f>$Z$171*$K$171</f>
        <v>0.43918499999999999</v>
      </c>
      <c r="AR171" s="122" t="s">
        <v>191</v>
      </c>
      <c r="AT171" s="122" t="s">
        <v>131</v>
      </c>
      <c r="AU171" s="122" t="s">
        <v>92</v>
      </c>
      <c r="AY171" s="122" t="s">
        <v>130</v>
      </c>
      <c r="BE171" s="207">
        <f>IF($U$171="základní",$N$171,0)</f>
        <v>0</v>
      </c>
      <c r="BF171" s="207">
        <f>IF($U$171="snížená",$N$171,0)</f>
        <v>0</v>
      </c>
      <c r="BG171" s="207">
        <f>IF($U$171="zákl. přenesená",$N$171,0)</f>
        <v>0</v>
      </c>
      <c r="BH171" s="207">
        <f>IF($U$171="sníž. přenesená",$N$171,0)</f>
        <v>0</v>
      </c>
      <c r="BI171" s="207">
        <f>IF($U$171="nulová",$N$171,0)</f>
        <v>0</v>
      </c>
      <c r="BJ171" s="122" t="s">
        <v>19</v>
      </c>
      <c r="BK171" s="207">
        <f>ROUND($L$171*$K$171,2)</f>
        <v>0</v>
      </c>
      <c r="BL171" s="122" t="s">
        <v>191</v>
      </c>
      <c r="BM171" s="122" t="s">
        <v>264</v>
      </c>
    </row>
    <row r="172" spans="2:65" s="122" customFormat="1" ht="13.5">
      <c r="B172" s="123"/>
      <c r="C172" s="199" t="s">
        <v>293</v>
      </c>
      <c r="D172" s="199" t="s">
        <v>131</v>
      </c>
      <c r="E172" s="200" t="s">
        <v>266</v>
      </c>
      <c r="F172" s="522" t="s">
        <v>267</v>
      </c>
      <c r="G172" s="523"/>
      <c r="H172" s="523"/>
      <c r="I172" s="524"/>
      <c r="J172" s="201" t="s">
        <v>236</v>
      </c>
      <c r="K172" s="202">
        <v>28.5</v>
      </c>
      <c r="L172" s="525"/>
      <c r="M172" s="526"/>
      <c r="N172" s="525">
        <f>ROUND($L$172*$K$172,2)</f>
        <v>0</v>
      </c>
      <c r="O172" s="527"/>
      <c r="P172" s="527"/>
      <c r="Q172" s="526"/>
      <c r="R172" s="126"/>
      <c r="T172" s="203"/>
      <c r="U172" s="204" t="s">
        <v>40</v>
      </c>
      <c r="V172" s="205">
        <v>7.3999999999999996E-2</v>
      </c>
      <c r="W172" s="205">
        <f>$V$172*$K$172</f>
        <v>2.109</v>
      </c>
      <c r="X172" s="205">
        <v>0</v>
      </c>
      <c r="Y172" s="205">
        <f>$X$172*$K$172</f>
        <v>0</v>
      </c>
      <c r="Z172" s="205">
        <v>0</v>
      </c>
      <c r="AA172" s="206">
        <f>$Z$172*$K$172</f>
        <v>0</v>
      </c>
      <c r="AR172" s="122" t="s">
        <v>191</v>
      </c>
      <c r="AT172" s="122" t="s">
        <v>131</v>
      </c>
      <c r="AU172" s="122" t="s">
        <v>92</v>
      </c>
      <c r="AY172" s="122" t="s">
        <v>130</v>
      </c>
      <c r="BE172" s="207">
        <f>IF($U$172="základní",$N$172,0)</f>
        <v>0</v>
      </c>
      <c r="BF172" s="207">
        <f>IF($U$172="snížená",$N$172,0)</f>
        <v>0</v>
      </c>
      <c r="BG172" s="207">
        <f>IF($U$172="zákl. přenesená",$N$172,0)</f>
        <v>0</v>
      </c>
      <c r="BH172" s="207">
        <f>IF($U$172="sníž. přenesená",$N$172,0)</f>
        <v>0</v>
      </c>
      <c r="BI172" s="207">
        <f>IF($U$172="nulová",$N$172,0)</f>
        <v>0</v>
      </c>
      <c r="BJ172" s="122" t="s">
        <v>19</v>
      </c>
      <c r="BK172" s="207">
        <f>ROUND($L$172*$K$172,2)</f>
        <v>0</v>
      </c>
      <c r="BL172" s="122" t="s">
        <v>191</v>
      </c>
      <c r="BM172" s="122" t="s">
        <v>268</v>
      </c>
    </row>
    <row r="173" spans="2:65" s="122" customFormat="1" ht="13.5">
      <c r="B173" s="123"/>
      <c r="C173" s="199" t="s">
        <v>294</v>
      </c>
      <c r="D173" s="199" t="s">
        <v>131</v>
      </c>
      <c r="E173" s="200" t="s">
        <v>270</v>
      </c>
      <c r="F173" s="522" t="s">
        <v>271</v>
      </c>
      <c r="G173" s="523"/>
      <c r="H173" s="523"/>
      <c r="I173" s="524"/>
      <c r="J173" s="201" t="s">
        <v>134</v>
      </c>
      <c r="K173" s="202">
        <v>99.93</v>
      </c>
      <c r="L173" s="525"/>
      <c r="M173" s="526"/>
      <c r="N173" s="525">
        <f>ROUND($L$173*$K$173,2)</f>
        <v>0</v>
      </c>
      <c r="O173" s="527"/>
      <c r="P173" s="527"/>
      <c r="Q173" s="526"/>
      <c r="R173" s="126"/>
      <c r="T173" s="203"/>
      <c r="U173" s="204" t="s">
        <v>40</v>
      </c>
      <c r="V173" s="205">
        <v>0.14000000000000001</v>
      </c>
      <c r="W173" s="205">
        <f>$V$173*$K$173</f>
        <v>13.990200000000002</v>
      </c>
      <c r="X173" s="205">
        <v>0</v>
      </c>
      <c r="Y173" s="205">
        <f>$X$173*$K$173</f>
        <v>0</v>
      </c>
      <c r="Z173" s="205">
        <v>0</v>
      </c>
      <c r="AA173" s="206">
        <f>$Z$173*$K$173</f>
        <v>0</v>
      </c>
      <c r="AR173" s="122" t="s">
        <v>191</v>
      </c>
      <c r="AT173" s="122" t="s">
        <v>131</v>
      </c>
      <c r="AU173" s="122" t="s">
        <v>92</v>
      </c>
      <c r="AY173" s="122" t="s">
        <v>130</v>
      </c>
      <c r="BE173" s="207">
        <f>IF($U$173="základní",$N$173,0)</f>
        <v>0</v>
      </c>
      <c r="BF173" s="207">
        <f>IF($U$173="snížená",$N$173,0)</f>
        <v>0</v>
      </c>
      <c r="BG173" s="207">
        <f>IF($U$173="zákl. přenesená",$N$173,0)</f>
        <v>0</v>
      </c>
      <c r="BH173" s="207">
        <f>IF($U$173="sníž. přenesená",$N$173,0)</f>
        <v>0</v>
      </c>
      <c r="BI173" s="207">
        <f>IF($U$173="nulová",$N$173,0)</f>
        <v>0</v>
      </c>
      <c r="BJ173" s="122" t="s">
        <v>19</v>
      </c>
      <c r="BK173" s="207">
        <f>ROUND($L$173*$K$173,2)</f>
        <v>0</v>
      </c>
      <c r="BL173" s="122" t="s">
        <v>191</v>
      </c>
      <c r="BM173" s="122" t="s">
        <v>272</v>
      </c>
    </row>
    <row r="174" spans="2:65" s="122" customFormat="1" ht="13.5">
      <c r="B174" s="123"/>
      <c r="C174" s="199" t="s">
        <v>295</v>
      </c>
      <c r="D174" s="199" t="s">
        <v>131</v>
      </c>
      <c r="E174" s="200" t="s">
        <v>274</v>
      </c>
      <c r="F174" s="522" t="s">
        <v>275</v>
      </c>
      <c r="G174" s="523"/>
      <c r="H174" s="523"/>
      <c r="I174" s="524"/>
      <c r="J174" s="201" t="s">
        <v>236</v>
      </c>
      <c r="K174" s="202">
        <v>28.5</v>
      </c>
      <c r="L174" s="525"/>
      <c r="M174" s="526"/>
      <c r="N174" s="525">
        <f>ROUND($L$174*$K$174,2)</f>
        <v>0</v>
      </c>
      <c r="O174" s="527"/>
      <c r="P174" s="527"/>
      <c r="Q174" s="526"/>
      <c r="R174" s="126"/>
      <c r="T174" s="203"/>
      <c r="U174" s="204" t="s">
        <v>40</v>
      </c>
      <c r="V174" s="205">
        <v>5.7000000000000002E-2</v>
      </c>
      <c r="W174" s="205">
        <f>$V$174*$K$174</f>
        <v>1.6245000000000001</v>
      </c>
      <c r="X174" s="205">
        <v>0</v>
      </c>
      <c r="Y174" s="205">
        <f>$X$174*$K$174</f>
        <v>0</v>
      </c>
      <c r="Z174" s="205">
        <v>0</v>
      </c>
      <c r="AA174" s="206">
        <f>$Z$174*$K$174</f>
        <v>0</v>
      </c>
      <c r="AR174" s="122" t="s">
        <v>191</v>
      </c>
      <c r="AT174" s="122" t="s">
        <v>131</v>
      </c>
      <c r="AU174" s="122" t="s">
        <v>92</v>
      </c>
      <c r="AY174" s="122" t="s">
        <v>130</v>
      </c>
      <c r="BE174" s="207">
        <f>IF($U$174="základní",$N$174,0)</f>
        <v>0</v>
      </c>
      <c r="BF174" s="207">
        <f>IF($U$174="snížená",$N$174,0)</f>
        <v>0</v>
      </c>
      <c r="BG174" s="207">
        <f>IF($U$174="zákl. přenesená",$N$174,0)</f>
        <v>0</v>
      </c>
      <c r="BH174" s="207">
        <f>IF($U$174="sníž. přenesená",$N$174,0)</f>
        <v>0</v>
      </c>
      <c r="BI174" s="207">
        <f>IF($U$174="nulová",$N$174,0)</f>
        <v>0</v>
      </c>
      <c r="BJ174" s="122" t="s">
        <v>19</v>
      </c>
      <c r="BK174" s="207">
        <f>ROUND($L$174*$K$174,2)</f>
        <v>0</v>
      </c>
      <c r="BL174" s="122" t="s">
        <v>191</v>
      </c>
      <c r="BM174" s="122" t="s">
        <v>276</v>
      </c>
    </row>
    <row r="175" spans="2:65" s="122" customFormat="1" ht="13.5">
      <c r="B175" s="123"/>
      <c r="C175" s="199" t="s">
        <v>341</v>
      </c>
      <c r="D175" s="199" t="s">
        <v>131</v>
      </c>
      <c r="E175" s="200" t="s">
        <v>278</v>
      </c>
      <c r="F175" s="522" t="s">
        <v>279</v>
      </c>
      <c r="G175" s="523"/>
      <c r="H175" s="523"/>
      <c r="I175" s="524"/>
      <c r="J175" s="201" t="s">
        <v>213</v>
      </c>
      <c r="K175" s="202">
        <v>1.228</v>
      </c>
      <c r="L175" s="525"/>
      <c r="M175" s="526"/>
      <c r="N175" s="525">
        <f>ROUND($L$175*$K$175,2)</f>
        <v>0</v>
      </c>
      <c r="O175" s="527"/>
      <c r="P175" s="527"/>
      <c r="Q175" s="526"/>
      <c r="R175" s="126"/>
      <c r="T175" s="203"/>
      <c r="U175" s="204" t="s">
        <v>40</v>
      </c>
      <c r="V175" s="205">
        <v>2.1779999999999999</v>
      </c>
      <c r="W175" s="205">
        <f>$V$175*$K$175</f>
        <v>2.6745839999999999</v>
      </c>
      <c r="X175" s="205">
        <v>0</v>
      </c>
      <c r="Y175" s="205">
        <f>$X$175*$K$175</f>
        <v>0</v>
      </c>
      <c r="Z175" s="205">
        <v>0</v>
      </c>
      <c r="AA175" s="206">
        <f>$Z$175*$K$175</f>
        <v>0</v>
      </c>
      <c r="AR175" s="122" t="s">
        <v>191</v>
      </c>
      <c r="AT175" s="122" t="s">
        <v>131</v>
      </c>
      <c r="AU175" s="122" t="s">
        <v>92</v>
      </c>
      <c r="AY175" s="122" t="s">
        <v>130</v>
      </c>
      <c r="BE175" s="207">
        <f>IF($U$175="základní",$N$175,0)</f>
        <v>0</v>
      </c>
      <c r="BF175" s="207">
        <f>IF($U$175="snížená",$N$175,0)</f>
        <v>0</v>
      </c>
      <c r="BG175" s="207">
        <f>IF($U$175="zákl. přenesená",$N$175,0)</f>
        <v>0</v>
      </c>
      <c r="BH175" s="207">
        <f>IF($U$175="sníž. přenesená",$N$175,0)</f>
        <v>0</v>
      </c>
      <c r="BI175" s="207">
        <f>IF($U$175="nulová",$N$175,0)</f>
        <v>0</v>
      </c>
      <c r="BJ175" s="122" t="s">
        <v>19</v>
      </c>
      <c r="BK175" s="207">
        <f>ROUND($L$175*$K$175,2)</f>
        <v>0</v>
      </c>
      <c r="BL175" s="122" t="s">
        <v>191</v>
      </c>
      <c r="BM175" s="122" t="s">
        <v>280</v>
      </c>
    </row>
    <row r="176" spans="2:65" s="188" customFormat="1" ht="15">
      <c r="B176" s="189"/>
      <c r="C176" s="190"/>
      <c r="D176" s="198" t="s">
        <v>348</v>
      </c>
      <c r="E176" s="198"/>
      <c r="F176" s="198"/>
      <c r="G176" s="198"/>
      <c r="H176" s="198"/>
      <c r="I176" s="198"/>
      <c r="J176" s="198"/>
      <c r="K176" s="198"/>
      <c r="L176" s="198"/>
      <c r="M176" s="198"/>
      <c r="N176" s="528">
        <f>$BK$176</f>
        <v>0</v>
      </c>
      <c r="O176" s="528"/>
      <c r="P176" s="528"/>
      <c r="Q176" s="528"/>
      <c r="R176" s="192"/>
      <c r="T176" s="193"/>
      <c r="U176" s="190"/>
      <c r="V176" s="190"/>
      <c r="W176" s="194">
        <f>SUM($W$177:$W$178)</f>
        <v>15.276870000000001</v>
      </c>
      <c r="X176" s="190"/>
      <c r="Y176" s="194">
        <f>SUM($Y$177:$Y$178)</f>
        <v>5.2409700000000004E-2</v>
      </c>
      <c r="Z176" s="190"/>
      <c r="AA176" s="195">
        <f>SUM($AA$177:$AA$178)</f>
        <v>0</v>
      </c>
      <c r="AR176" s="196" t="s">
        <v>92</v>
      </c>
      <c r="AT176" s="196" t="s">
        <v>73</v>
      </c>
      <c r="AU176" s="196" t="s">
        <v>19</v>
      </c>
      <c r="AY176" s="196" t="s">
        <v>130</v>
      </c>
      <c r="BK176" s="197">
        <f>SUM($BK$177:$BK$178)</f>
        <v>0</v>
      </c>
    </row>
    <row r="177" spans="2:65" s="122" customFormat="1" ht="13.5">
      <c r="B177" s="123"/>
      <c r="C177" s="199" t="s">
        <v>342</v>
      </c>
      <c r="D177" s="199" t="s">
        <v>131</v>
      </c>
      <c r="E177" s="200" t="s">
        <v>365</v>
      </c>
      <c r="F177" s="522" t="s">
        <v>366</v>
      </c>
      <c r="G177" s="523"/>
      <c r="H177" s="523"/>
      <c r="I177" s="524"/>
      <c r="J177" s="201" t="s">
        <v>134</v>
      </c>
      <c r="K177" s="202">
        <v>111.51</v>
      </c>
      <c r="L177" s="525"/>
      <c r="M177" s="526"/>
      <c r="N177" s="525">
        <f>ROUND($L$177*$K$177,2)</f>
        <v>0</v>
      </c>
      <c r="O177" s="527"/>
      <c r="P177" s="527"/>
      <c r="Q177" s="526"/>
      <c r="R177" s="126"/>
      <c r="T177" s="203"/>
      <c r="U177" s="204" t="s">
        <v>40</v>
      </c>
      <c r="V177" s="205">
        <v>3.3000000000000002E-2</v>
      </c>
      <c r="W177" s="205">
        <f>$V$177*$K$177</f>
        <v>3.6798300000000004</v>
      </c>
      <c r="X177" s="205">
        <v>2.1000000000000001E-4</v>
      </c>
      <c r="Y177" s="205">
        <f>$X$177*$K$177</f>
        <v>2.3417100000000003E-2</v>
      </c>
      <c r="Z177" s="205">
        <v>0</v>
      </c>
      <c r="AA177" s="206">
        <f>$Z$177*$K$177</f>
        <v>0</v>
      </c>
      <c r="AR177" s="122" t="s">
        <v>191</v>
      </c>
      <c r="AT177" s="122" t="s">
        <v>131</v>
      </c>
      <c r="AU177" s="122" t="s">
        <v>92</v>
      </c>
      <c r="AY177" s="122" t="s">
        <v>130</v>
      </c>
      <c r="BE177" s="207">
        <f>IF($U$177="základní",$N$177,0)</f>
        <v>0</v>
      </c>
      <c r="BF177" s="207">
        <f>IF($U$177="snížená",$N$177,0)</f>
        <v>0</v>
      </c>
      <c r="BG177" s="207">
        <f>IF($U$177="zákl. přenesená",$N$177,0)</f>
        <v>0</v>
      </c>
      <c r="BH177" s="207">
        <f>IF($U$177="sníž. přenesená",$N$177,0)</f>
        <v>0</v>
      </c>
      <c r="BI177" s="207">
        <f>IF($U$177="nulová",$N$177,0)</f>
        <v>0</v>
      </c>
      <c r="BJ177" s="122" t="s">
        <v>19</v>
      </c>
      <c r="BK177" s="207">
        <f>ROUND($L$177*$K$177,2)</f>
        <v>0</v>
      </c>
      <c r="BL177" s="122" t="s">
        <v>191</v>
      </c>
      <c r="BM177" s="122" t="s">
        <v>367</v>
      </c>
    </row>
    <row r="178" spans="2:65" s="122" customFormat="1" ht="13.5">
      <c r="B178" s="123"/>
      <c r="C178" s="199" t="s">
        <v>343</v>
      </c>
      <c r="D178" s="199" t="s">
        <v>131</v>
      </c>
      <c r="E178" s="200" t="s">
        <v>369</v>
      </c>
      <c r="F178" s="522" t="s">
        <v>370</v>
      </c>
      <c r="G178" s="523"/>
      <c r="H178" s="523"/>
      <c r="I178" s="524"/>
      <c r="J178" s="201" t="s">
        <v>134</v>
      </c>
      <c r="K178" s="202">
        <v>111.51</v>
      </c>
      <c r="L178" s="525"/>
      <c r="M178" s="526"/>
      <c r="N178" s="525">
        <f>ROUND($L$178*$K$178,2)</f>
        <v>0</v>
      </c>
      <c r="O178" s="527"/>
      <c r="P178" s="527"/>
      <c r="Q178" s="526"/>
      <c r="R178" s="126"/>
      <c r="T178" s="203"/>
      <c r="U178" s="204" t="s">
        <v>40</v>
      </c>
      <c r="V178" s="205">
        <v>0.104</v>
      </c>
      <c r="W178" s="205">
        <f>$V$178*$K$178</f>
        <v>11.59704</v>
      </c>
      <c r="X178" s="205">
        <v>2.5999999999999998E-4</v>
      </c>
      <c r="Y178" s="205">
        <f>$X$178*$K$178</f>
        <v>2.89926E-2</v>
      </c>
      <c r="Z178" s="205">
        <v>0</v>
      </c>
      <c r="AA178" s="206">
        <f>$Z$178*$K$178</f>
        <v>0</v>
      </c>
      <c r="AR178" s="122" t="s">
        <v>191</v>
      </c>
      <c r="AT178" s="122" t="s">
        <v>131</v>
      </c>
      <c r="AU178" s="122" t="s">
        <v>92</v>
      </c>
      <c r="AY178" s="122" t="s">
        <v>130</v>
      </c>
      <c r="BE178" s="207">
        <f>IF($U$178="základní",$N$178,0)</f>
        <v>0</v>
      </c>
      <c r="BF178" s="207">
        <f>IF($U$178="snížená",$N$178,0)</f>
        <v>0</v>
      </c>
      <c r="BG178" s="207">
        <f>IF($U$178="zákl. přenesená",$N$178,0)</f>
        <v>0</v>
      </c>
      <c r="BH178" s="207">
        <f>IF($U$178="sníž. přenesená",$N$178,0)</f>
        <v>0</v>
      </c>
      <c r="BI178" s="207">
        <f>IF($U$178="nulová",$N$178,0)</f>
        <v>0</v>
      </c>
      <c r="BJ178" s="122" t="s">
        <v>19</v>
      </c>
      <c r="BK178" s="207">
        <f>ROUND($L$178*$K$178,2)</f>
        <v>0</v>
      </c>
      <c r="BL178" s="122" t="s">
        <v>191</v>
      </c>
      <c r="BM178" s="122" t="s">
        <v>371</v>
      </c>
    </row>
    <row r="179" spans="2:65" s="188" customFormat="1" ht="18">
      <c r="B179" s="189"/>
      <c r="C179" s="190"/>
      <c r="D179" s="191" t="s">
        <v>112</v>
      </c>
      <c r="E179" s="191"/>
      <c r="F179" s="191"/>
      <c r="G179" s="191"/>
      <c r="H179" s="191"/>
      <c r="I179" s="191"/>
      <c r="J179" s="191"/>
      <c r="K179" s="191"/>
      <c r="L179" s="191"/>
      <c r="M179" s="191"/>
      <c r="N179" s="520">
        <f>$BK$179</f>
        <v>0</v>
      </c>
      <c r="O179" s="520"/>
      <c r="P179" s="520"/>
      <c r="Q179" s="520"/>
      <c r="R179" s="192"/>
      <c r="T179" s="193"/>
      <c r="U179" s="190"/>
      <c r="V179" s="190"/>
      <c r="W179" s="194">
        <f>$W$180</f>
        <v>0</v>
      </c>
      <c r="X179" s="190"/>
      <c r="Y179" s="194">
        <f>$Y$180</f>
        <v>0</v>
      </c>
      <c r="Z179" s="190"/>
      <c r="AA179" s="195">
        <f>$AA$180</f>
        <v>0</v>
      </c>
      <c r="AR179" s="196" t="s">
        <v>150</v>
      </c>
      <c r="AT179" s="196" t="s">
        <v>73</v>
      </c>
      <c r="AU179" s="196" t="s">
        <v>74</v>
      </c>
      <c r="AY179" s="196" t="s">
        <v>130</v>
      </c>
      <c r="BK179" s="197">
        <f>$BK$180</f>
        <v>0</v>
      </c>
    </row>
    <row r="180" spans="2:65" s="188" customFormat="1" ht="15">
      <c r="B180" s="189"/>
      <c r="C180" s="190"/>
      <c r="D180" s="198" t="s">
        <v>113</v>
      </c>
      <c r="E180" s="198"/>
      <c r="F180" s="198"/>
      <c r="G180" s="198"/>
      <c r="H180" s="198"/>
      <c r="I180" s="198"/>
      <c r="J180" s="198"/>
      <c r="K180" s="198"/>
      <c r="L180" s="198"/>
      <c r="M180" s="198"/>
      <c r="N180" s="521">
        <f>$BK$180</f>
        <v>0</v>
      </c>
      <c r="O180" s="521"/>
      <c r="P180" s="521"/>
      <c r="Q180" s="521"/>
      <c r="R180" s="192"/>
      <c r="T180" s="193"/>
      <c r="U180" s="190"/>
      <c r="V180" s="190"/>
      <c r="W180" s="194">
        <f>$W$181</f>
        <v>0</v>
      </c>
      <c r="X180" s="190"/>
      <c r="Y180" s="194">
        <f>$Y$181</f>
        <v>0</v>
      </c>
      <c r="Z180" s="190"/>
      <c r="AA180" s="195">
        <f>$AA$181</f>
        <v>0</v>
      </c>
      <c r="AR180" s="196" t="s">
        <v>150</v>
      </c>
      <c r="AT180" s="196" t="s">
        <v>73</v>
      </c>
      <c r="AU180" s="196" t="s">
        <v>19</v>
      </c>
      <c r="AY180" s="196" t="s">
        <v>130</v>
      </c>
      <c r="BK180" s="197">
        <f>$BK$181</f>
        <v>0</v>
      </c>
    </row>
    <row r="181" spans="2:65" s="122" customFormat="1" ht="13.5">
      <c r="B181" s="123"/>
      <c r="C181" s="199" t="s">
        <v>344</v>
      </c>
      <c r="D181" s="199" t="s">
        <v>131</v>
      </c>
      <c r="E181" s="200" t="s">
        <v>282</v>
      </c>
      <c r="F181" s="522" t="s">
        <v>345</v>
      </c>
      <c r="G181" s="523"/>
      <c r="H181" s="523"/>
      <c r="I181" s="524"/>
      <c r="J181" s="201" t="s">
        <v>283</v>
      </c>
      <c r="K181" s="202">
        <v>1</v>
      </c>
      <c r="L181" s="525"/>
      <c r="M181" s="526"/>
      <c r="N181" s="525">
        <f>L181</f>
        <v>0</v>
      </c>
      <c r="O181" s="527"/>
      <c r="P181" s="527"/>
      <c r="Q181" s="526"/>
      <c r="R181" s="126"/>
      <c r="T181" s="203"/>
      <c r="U181" s="208" t="s">
        <v>40</v>
      </c>
      <c r="V181" s="209">
        <v>0</v>
      </c>
      <c r="W181" s="209">
        <f>$V$181*$K$181</f>
        <v>0</v>
      </c>
      <c r="X181" s="209">
        <v>0</v>
      </c>
      <c r="Y181" s="209">
        <f>$X$181*$K$181</f>
        <v>0</v>
      </c>
      <c r="Z181" s="209">
        <v>0</v>
      </c>
      <c r="AA181" s="210">
        <f>$Z$181*$K$181</f>
        <v>0</v>
      </c>
      <c r="AR181" s="122" t="s">
        <v>284</v>
      </c>
      <c r="AT181" s="122" t="s">
        <v>131</v>
      </c>
      <c r="AU181" s="122" t="s">
        <v>92</v>
      </c>
      <c r="AY181" s="122" t="s">
        <v>130</v>
      </c>
      <c r="BE181" s="207">
        <f>IF($U$181="základní",$N$181,0)</f>
        <v>0</v>
      </c>
      <c r="BF181" s="207">
        <f>IF($U$181="snížená",$N$181,0)</f>
        <v>0</v>
      </c>
      <c r="BG181" s="207">
        <f>IF($U$181="zákl. přenesená",$N$181,0)</f>
        <v>0</v>
      </c>
      <c r="BH181" s="207">
        <f>IF($U$181="sníž. přenesená",$N$181,0)</f>
        <v>0</v>
      </c>
      <c r="BI181" s="207">
        <f>IF($U$181="nulová",$N$181,0)</f>
        <v>0</v>
      </c>
      <c r="BJ181" s="122" t="s">
        <v>19</v>
      </c>
      <c r="BK181" s="207">
        <f>ROUND($L$181*$K$181,2)</f>
        <v>0</v>
      </c>
      <c r="BL181" s="122" t="s">
        <v>284</v>
      </c>
      <c r="BM181" s="122" t="s">
        <v>285</v>
      </c>
    </row>
    <row r="182" spans="2:65" s="122" customFormat="1" ht="13.5">
      <c r="B182" s="154"/>
      <c r="C182" s="155"/>
      <c r="D182" s="155"/>
      <c r="E182" s="155"/>
      <c r="F182" s="155"/>
      <c r="G182" s="155"/>
      <c r="H182" s="155"/>
      <c r="I182" s="155"/>
      <c r="J182" s="155"/>
      <c r="K182" s="155"/>
      <c r="L182" s="155"/>
      <c r="M182" s="155"/>
      <c r="N182" s="155"/>
      <c r="O182" s="155"/>
      <c r="P182" s="155"/>
      <c r="Q182" s="155"/>
      <c r="R182" s="156"/>
    </row>
  </sheetData>
  <mergeCells count="215">
    <mergeCell ref="H1:K1"/>
    <mergeCell ref="C2:Q2"/>
    <mergeCell ref="S2:AC2"/>
    <mergeCell ref="C4:Q4"/>
    <mergeCell ref="F6:P6"/>
    <mergeCell ref="F7:P7"/>
    <mergeCell ref="O9:P9"/>
    <mergeCell ref="O11:P11"/>
    <mergeCell ref="O12:P12"/>
    <mergeCell ref="O14:P14"/>
    <mergeCell ref="O15:P15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N98:Q98"/>
    <mergeCell ref="N99:Q99"/>
    <mergeCell ref="N100:Q100"/>
    <mergeCell ref="N101:Q101"/>
    <mergeCell ref="N103:Q103"/>
    <mergeCell ref="L105:Q105"/>
    <mergeCell ref="C111:Q111"/>
    <mergeCell ref="F113:P113"/>
    <mergeCell ref="F114:P114"/>
    <mergeCell ref="M116:P116"/>
    <mergeCell ref="M118:Q118"/>
    <mergeCell ref="M119:Q119"/>
    <mergeCell ref="F121:I121"/>
    <mergeCell ref="L121:M121"/>
    <mergeCell ref="N121:Q121"/>
    <mergeCell ref="N122:Q122"/>
    <mergeCell ref="N123:Q123"/>
    <mergeCell ref="N124:Q124"/>
    <mergeCell ref="F125:I125"/>
    <mergeCell ref="L125:M125"/>
    <mergeCell ref="N125:Q125"/>
    <mergeCell ref="F126:I126"/>
    <mergeCell ref="L126:M126"/>
    <mergeCell ref="N126:Q126"/>
    <mergeCell ref="F127:I127"/>
    <mergeCell ref="L127:M127"/>
    <mergeCell ref="N127:Q127"/>
    <mergeCell ref="N128:Q128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N149:Q14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N154:Q154"/>
    <mergeCell ref="F155:I155"/>
    <mergeCell ref="L155:M155"/>
    <mergeCell ref="N155:Q155"/>
    <mergeCell ref="N156:Q156"/>
    <mergeCell ref="N157:Q157"/>
    <mergeCell ref="F158:I158"/>
    <mergeCell ref="L158:M158"/>
    <mergeCell ref="N158:Q158"/>
    <mergeCell ref="F159:I159"/>
    <mergeCell ref="L159:M159"/>
    <mergeCell ref="N159:Q159"/>
    <mergeCell ref="F160:I160"/>
    <mergeCell ref="L160:M160"/>
    <mergeCell ref="N160:Q160"/>
    <mergeCell ref="F161:I161"/>
    <mergeCell ref="L161:M161"/>
    <mergeCell ref="N161:Q161"/>
    <mergeCell ref="N162:Q162"/>
    <mergeCell ref="F163:I163"/>
    <mergeCell ref="L163:M163"/>
    <mergeCell ref="N163:Q163"/>
    <mergeCell ref="F164:I164"/>
    <mergeCell ref="L164:M164"/>
    <mergeCell ref="N164:Q164"/>
    <mergeCell ref="N165:Q165"/>
    <mergeCell ref="F166:I166"/>
    <mergeCell ref="L166:M166"/>
    <mergeCell ref="N166:Q166"/>
    <mergeCell ref="F167:I167"/>
    <mergeCell ref="L167:M167"/>
    <mergeCell ref="N167:Q167"/>
    <mergeCell ref="F168:I168"/>
    <mergeCell ref="L168:M168"/>
    <mergeCell ref="N168:Q168"/>
    <mergeCell ref="F169:I169"/>
    <mergeCell ref="L169:M169"/>
    <mergeCell ref="N169:Q169"/>
    <mergeCell ref="F170:I170"/>
    <mergeCell ref="L170:M170"/>
    <mergeCell ref="N170:Q170"/>
    <mergeCell ref="F171:I171"/>
    <mergeCell ref="L171:M171"/>
    <mergeCell ref="N171:Q171"/>
    <mergeCell ref="F172:I172"/>
    <mergeCell ref="L172:M172"/>
    <mergeCell ref="N172:Q172"/>
    <mergeCell ref="F173:I173"/>
    <mergeCell ref="L173:M173"/>
    <mergeCell ref="N173:Q173"/>
    <mergeCell ref="L178:M178"/>
    <mergeCell ref="N178:Q178"/>
    <mergeCell ref="F174:I174"/>
    <mergeCell ref="L174:M174"/>
    <mergeCell ref="N174:Q174"/>
    <mergeCell ref="F175:I175"/>
    <mergeCell ref="L175:M175"/>
    <mergeCell ref="N175:Q175"/>
    <mergeCell ref="N179:Q179"/>
    <mergeCell ref="N180:Q180"/>
    <mergeCell ref="F181:I181"/>
    <mergeCell ref="L181:M181"/>
    <mergeCell ref="N181:Q181"/>
    <mergeCell ref="N176:Q176"/>
    <mergeCell ref="F177:I177"/>
    <mergeCell ref="L177:M177"/>
    <mergeCell ref="N177:Q177"/>
    <mergeCell ref="F178:I178"/>
  </mergeCells>
  <hyperlinks>
    <hyperlink ref="F1:G1" location="C2" tooltip="Krycí list rozpočtu" display="1) Krycí list rozpočtu"/>
    <hyperlink ref="H1:K1" location="C86" tooltip="Rekapitulace rozpočtu" display="2) Rekapitulace rozpočtu"/>
    <hyperlink ref="L1" location="C121" tooltip="Rozpočet" display="3) Rozpočet"/>
    <hyperlink ref="S1:T1" location="'Rekapitulace stavby'!C2" tooltip="Rekapitulace stavby" display="Rekapitulace stavby"/>
  </hyperlink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4</vt:i4>
      </vt:variant>
    </vt:vector>
  </HeadingPairs>
  <TitlesOfParts>
    <vt:vector size="12" baseType="lpstr">
      <vt:lpstr>Rekapitulace stavby</vt:lpstr>
      <vt:lpstr>kaple - SO 01 Kaple - uzn.</vt:lpstr>
      <vt:lpstr>kaple - SO 01 Kaple - neuz.</vt:lpstr>
      <vt:lpstr>marnice - SO 02 Márnice - uzn.</vt:lpstr>
      <vt:lpstr>marnice - SO 02 Márnice - neuz.</vt:lpstr>
      <vt:lpstr>sklad - SO 03 Sklad</vt:lpstr>
      <vt:lpstr>kolumbarium - SO 04 Kolum...</vt:lpstr>
      <vt:lpstr>kolumbarium2 - SO 05 Kolu...</vt:lpstr>
      <vt:lpstr>'kaple - SO 01 Kaple - uzn.'!Názvy_tisku</vt:lpstr>
      <vt:lpstr>'marnice - SO 02 Márnice - uzn.'!Názvy_tisku</vt:lpstr>
      <vt:lpstr>'kaple - SO 01 Kaple - uzn.'!Oblast_tisku</vt:lpstr>
      <vt:lpstr>'marnice - SO 02 Márnice - uzn.'!Oblast_tisku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Zbyšek Čelikovský</dc:creator>
  <cp:lastModifiedBy>Zbyšek Čelikovský</cp:lastModifiedBy>
  <cp:lastPrinted>2017-02-16T09:54:13Z</cp:lastPrinted>
  <dcterms:created xsi:type="dcterms:W3CDTF">2017-06-14T09:58:22Z</dcterms:created>
  <dcterms:modified xsi:type="dcterms:W3CDTF">2017-06-14T10:10:23Z</dcterms:modified>
</cp:coreProperties>
</file>